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codeName="ThisWorkbook" defaultThemeVersion="166925"/>
  <mc:AlternateContent xmlns:mc="http://schemas.openxmlformats.org/markup-compatibility/2006">
    <mc:Choice Requires="x15">
      <x15ac:absPath xmlns:x15ac="http://schemas.microsoft.com/office/spreadsheetml/2010/11/ac" url="https://d.docs.live.net/30f7bb144203e55f/Документы/CY Taxes/Taxation calculator/открытый доступ/"/>
    </mc:Choice>
  </mc:AlternateContent>
  <xr:revisionPtr revIDLastSave="2230" documentId="8_{79B583EE-F1A3-4A39-9F1C-91D21F91F875}" xr6:coauthVersionLast="47" xr6:coauthVersionMax="47" xr10:uidLastSave="{68EE537E-68BC-4805-8EA5-B70C4A325F32}"/>
  <workbookProtection workbookAlgorithmName="SHA-512" workbookHashValue="3pRqycFpjGz7bPXacQgf77fS9jPzAWwVBWQIn2FXYOZJIKPnsRyTvtaVlh7RT4eSLlQRqtZb13tvMXYtB5hdOA==" workbookSaltValue="U+6PZEo+W7KFC9oXGvAzog==" workbookSpinCount="100000" lockStructure="1"/>
  <bookViews>
    <workbookView xWindow="-108" yWindow="-108" windowWidth="23256" windowHeight="12576" tabRatio="679" activeTab="1" xr2:uid="{425F4D76-3012-41E9-8BF6-CDEC91663092}"/>
  </bookViews>
  <sheets>
    <sheet name="Disclaimer and Guide" sheetId="21" r:id="rId1"/>
    <sheet name="Tax Liability Evaluation" sheetId="23" r:id="rId2"/>
    <sheet name="20% and 50% exemption" sheetId="6" r:id="rId3"/>
    <sheet name="worksheet" sheetId="8"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5" i="6" l="1"/>
  <c r="I75" i="6"/>
  <c r="G73" i="6"/>
  <c r="J76" i="6"/>
  <c r="J77" i="6" s="1"/>
  <c r="I76" i="6"/>
  <c r="I78" i="6" s="1"/>
  <c r="J73" i="6"/>
  <c r="I73" i="6"/>
  <c r="H72" i="6"/>
  <c r="I72" i="6"/>
  <c r="J72" i="6"/>
  <c r="I74" i="6"/>
  <c r="J74" i="6"/>
  <c r="G74" i="6"/>
  <c r="H74" i="6"/>
  <c r="J71" i="6"/>
  <c r="I71" i="6"/>
  <c r="G71" i="6"/>
  <c r="H69" i="6"/>
  <c r="G72" i="6"/>
  <c r="G69" i="6"/>
  <c r="H73" i="6"/>
  <c r="G111" i="23"/>
  <c r="E111" i="23"/>
  <c r="G23" i="23"/>
  <c r="E23" i="23"/>
  <c r="G35" i="23"/>
  <c r="G66" i="23"/>
  <c r="G65" i="23" s="1"/>
  <c r="E66" i="23"/>
  <c r="E65" i="23" s="1"/>
  <c r="A5" i="23"/>
  <c r="A6" i="23" s="1"/>
  <c r="A7" i="23" s="1"/>
  <c r="F71" i="6"/>
  <c r="H76" i="6"/>
  <c r="H78" i="6" s="1"/>
  <c r="G76" i="6"/>
  <c r="G77" i="6" s="1"/>
  <c r="F76" i="6"/>
  <c r="F78" i="6" s="1"/>
  <c r="E76" i="6"/>
  <c r="E77" i="6" s="1"/>
  <c r="D76" i="6"/>
  <c r="D78" i="6" s="1"/>
  <c r="F74" i="6"/>
  <c r="E74" i="6"/>
  <c r="D74" i="6"/>
  <c r="B9" i="6"/>
  <c r="B10" i="6"/>
  <c r="E9" i="6"/>
  <c r="E10" i="6"/>
  <c r="B35" i="6"/>
  <c r="B12" i="6"/>
  <c r="B13" i="6"/>
  <c r="B14" i="6"/>
  <c r="B15" i="6"/>
  <c r="B16" i="6"/>
  <c r="B17" i="6"/>
  <c r="B18" i="6"/>
  <c r="B19" i="6"/>
  <c r="B20" i="6"/>
  <c r="B21" i="6"/>
  <c r="B22" i="6"/>
  <c r="B23" i="6"/>
  <c r="B24" i="6"/>
  <c r="B25" i="6"/>
  <c r="B26" i="6"/>
  <c r="B27" i="6"/>
  <c r="B28" i="6"/>
  <c r="B29" i="6"/>
  <c r="B30" i="6"/>
  <c r="B31" i="6"/>
  <c r="B32" i="6"/>
  <c r="B33" i="6"/>
  <c r="B34" i="6"/>
  <c r="B11" i="6"/>
  <c r="E21" i="6"/>
  <c r="E22" i="6"/>
  <c r="E23" i="6"/>
  <c r="E24" i="6"/>
  <c r="E25" i="6"/>
  <c r="E26" i="6"/>
  <c r="E27" i="6"/>
  <c r="E28" i="6"/>
  <c r="E29" i="6"/>
  <c r="E30" i="6"/>
  <c r="E31" i="6"/>
  <c r="E32" i="6"/>
  <c r="E33" i="6"/>
  <c r="E34" i="6"/>
  <c r="E35" i="6"/>
  <c r="E69" i="6"/>
  <c r="E12" i="6"/>
  <c r="E13" i="6"/>
  <c r="E14" i="6"/>
  <c r="E15" i="6"/>
  <c r="E16" i="6"/>
  <c r="E17" i="6"/>
  <c r="E18" i="6"/>
  <c r="E19" i="6"/>
  <c r="E20" i="6"/>
  <c r="E11" i="6"/>
  <c r="I77" i="6" l="1"/>
  <c r="J78" i="6"/>
  <c r="G70" i="6"/>
  <c r="J70" i="6"/>
  <c r="H70" i="6"/>
  <c r="I70" i="6"/>
  <c r="F68" i="6"/>
  <c r="E68" i="6"/>
  <c r="G68" i="6"/>
  <c r="J68" i="6"/>
  <c r="H68" i="6"/>
  <c r="D68" i="6"/>
  <c r="I68" i="6"/>
  <c r="G78" i="6"/>
  <c r="H77" i="6"/>
  <c r="F72" i="6"/>
  <c r="E70" i="23"/>
  <c r="K9" i="23" s="1"/>
  <c r="G70" i="23"/>
  <c r="L9" i="23" s="1"/>
  <c r="G54" i="23"/>
  <c r="G45" i="23"/>
  <c r="F134" i="23"/>
  <c r="F131" i="23"/>
  <c r="E134" i="23"/>
  <c r="E131" i="23"/>
  <c r="F135" i="23"/>
  <c r="E135" i="23"/>
  <c r="E122" i="23"/>
  <c r="E120" i="23"/>
  <c r="F59" i="23"/>
  <c r="E136" i="23"/>
  <c r="E133" i="23"/>
  <c r="E121" i="23"/>
  <c r="E119" i="23"/>
  <c r="E117" i="23"/>
  <c r="H135" i="23"/>
  <c r="H134" i="23"/>
  <c r="H131" i="23"/>
  <c r="G121" i="23"/>
  <c r="G135" i="23"/>
  <c r="G119" i="23"/>
  <c r="G122" i="23"/>
  <c r="G129" i="23" s="1"/>
  <c r="G120" i="23"/>
  <c r="G127" i="23" s="1"/>
  <c r="H59" i="23"/>
  <c r="G117" i="23"/>
  <c r="G124" i="23" s="1"/>
  <c r="G136" i="23"/>
  <c r="G133" i="23"/>
  <c r="G134" i="23"/>
  <c r="G131" i="23"/>
  <c r="E15" i="23"/>
  <c r="E35" i="23"/>
  <c r="E45" i="23"/>
  <c r="G15" i="23"/>
  <c r="E54" i="23"/>
  <c r="E88" i="23" s="1"/>
  <c r="F77" i="6"/>
  <c r="E78" i="6"/>
  <c r="D77" i="6"/>
  <c r="F70" i="6"/>
  <c r="E70" i="6"/>
  <c r="E110" i="23" l="1"/>
  <c r="E109" i="23" s="1"/>
  <c r="K7" i="23"/>
  <c r="G88" i="23"/>
  <c r="J83" i="6"/>
  <c r="J82" i="6"/>
  <c r="I83" i="6"/>
  <c r="I82" i="6"/>
  <c r="G83" i="6"/>
  <c r="G82" i="6"/>
  <c r="F73" i="6"/>
  <c r="F83" i="6" s="1"/>
  <c r="G52" i="6" s="1"/>
  <c r="H132" i="23"/>
  <c r="G59" i="23"/>
  <c r="G68" i="23" s="1"/>
  <c r="G143" i="23"/>
  <c r="G126" i="23"/>
  <c r="G118" i="23"/>
  <c r="G141" i="23"/>
  <c r="E127" i="23"/>
  <c r="L7" i="23"/>
  <c r="G128" i="23"/>
  <c r="G142" i="23" s="1"/>
  <c r="G74" i="23"/>
  <c r="G132" i="23"/>
  <c r="G110" i="23"/>
  <c r="G109" i="23" s="1"/>
  <c r="E132" i="23"/>
  <c r="E128" i="23"/>
  <c r="E74" i="23"/>
  <c r="E129" i="23"/>
  <c r="G138" i="23"/>
  <c r="E124" i="23"/>
  <c r="E59" i="23"/>
  <c r="E107" i="23"/>
  <c r="F132" i="23"/>
  <c r="E126" i="23"/>
  <c r="E118" i="23"/>
  <c r="G107" i="23"/>
  <c r="G108" i="23" s="1"/>
  <c r="F82" i="6"/>
  <c r="F52" i="6" s="1"/>
  <c r="E83" i="6"/>
  <c r="E82" i="6"/>
  <c r="H71" i="6" l="1"/>
  <c r="H82" i="6" s="1"/>
  <c r="F53" i="6" s="1"/>
  <c r="G75" i="23"/>
  <c r="G78" i="23" s="1"/>
  <c r="G80" i="23" s="1"/>
  <c r="E138" i="23"/>
  <c r="G125" i="23"/>
  <c r="G123" i="23" s="1"/>
  <c r="L11" i="23" s="1"/>
  <c r="G140" i="23"/>
  <c r="G139" i="23" s="1"/>
  <c r="G144" i="23" s="1"/>
  <c r="E142" i="23"/>
  <c r="E141" i="23"/>
  <c r="G145" i="23"/>
  <c r="E108" i="23"/>
  <c r="K10" i="23" s="1"/>
  <c r="E68" i="23"/>
  <c r="E143" i="23"/>
  <c r="E140" i="23"/>
  <c r="E125" i="23"/>
  <c r="E123" i="23" s="1"/>
  <c r="K11" i="23" s="1"/>
  <c r="E145" i="23"/>
  <c r="L10" i="23"/>
  <c r="G112" i="23"/>
  <c r="G113" i="23"/>
  <c r="F51" i="6"/>
  <c r="D79" i="6"/>
  <c r="D82" i="6" s="1"/>
  <c r="G51" i="6"/>
  <c r="D80" i="6"/>
  <c r="D83" i="6" s="1"/>
  <c r="H83" i="6" l="1"/>
  <c r="G53" i="6" s="1"/>
  <c r="E113" i="23"/>
  <c r="E112" i="23"/>
  <c r="G85" i="23"/>
  <c r="G83" i="23"/>
  <c r="G81" i="23"/>
  <c r="G84" i="23"/>
  <c r="G82" i="23"/>
  <c r="G89" i="23"/>
  <c r="E75" i="23"/>
  <c r="E139" i="23"/>
  <c r="G50" i="6"/>
  <c r="F50" i="6"/>
  <c r="E78" i="23" l="1"/>
  <c r="G86" i="23"/>
  <c r="E144" i="23"/>
  <c r="E80" i="23" l="1"/>
  <c r="E89" i="23" s="1"/>
  <c r="G90" i="23"/>
  <c r="H91" i="23" l="1"/>
  <c r="G92" i="23" s="1"/>
  <c r="E85" i="23"/>
  <c r="E83" i="23"/>
  <c r="E81" i="23"/>
  <c r="E84" i="23"/>
  <c r="E82" i="23"/>
  <c r="G94" i="23" l="1"/>
  <c r="G95" i="23" s="1"/>
  <c r="G96" i="23"/>
  <c r="G100" i="23" s="1"/>
  <c r="L8" i="23"/>
  <c r="L12" i="23" s="1"/>
  <c r="G101" i="23"/>
  <c r="E86" i="23"/>
  <c r="G102" i="23" l="1"/>
  <c r="G103" i="23" s="1"/>
  <c r="G104" i="23" s="1"/>
  <c r="E90" i="23"/>
  <c r="F91" i="23" s="1"/>
  <c r="E92" i="23" l="1"/>
  <c r="K8" i="23" l="1"/>
  <c r="K12" i="23" s="1"/>
  <c r="E94" i="23"/>
  <c r="E101" i="23"/>
  <c r="E96" i="23" l="1"/>
  <c r="E100" i="23" s="1"/>
  <c r="E102" i="23" s="1"/>
  <c r="E95" i="23"/>
  <c r="E103" i="23" l="1"/>
  <c r="E104" i="23" l="1"/>
</calcChain>
</file>

<file path=xl/sharedStrings.xml><?xml version="1.0" encoding="utf-8"?>
<sst xmlns="http://schemas.openxmlformats.org/spreadsheetml/2006/main" count="364" uniqueCount="269">
  <si>
    <t>BACK TO TAX LIABILITY CALCULATION</t>
  </si>
  <si>
    <t>Model limitations</t>
  </si>
  <si>
    <t>The model has the following structure:</t>
  </si>
  <si>
    <t>Tax Liability Evaluation Model</t>
  </si>
  <si>
    <t>A model that calculates the tax liability for Income Tax, General Health System (GHS), Special Defence Contribution (SDC), and tax payable. For accurate calculation, it is necessary to answer questions from 1 to 5 and fill in the income sources in the table below.</t>
  </si>
  <si>
    <t>Manual input of values is intended only in cells without shading:</t>
  </si>
  <si>
    <t>In cells with a dropdown list, select the relevant value or leave it blank if applicable.</t>
  </si>
  <si>
    <t>Assessment of 20% and 50% Exemption Eligibility</t>
  </si>
  <si>
    <t>The following provisions are not accounted for in the model:</t>
  </si>
  <si>
    <t>This list is not exhaustive.</t>
  </si>
  <si>
    <t>Tax Liability Evaluation for Individuals (other than self-employed)</t>
  </si>
  <si>
    <t>Designed by Anna Golimblevskaia</t>
  </si>
  <si>
    <t>Guide and disclaimer</t>
  </si>
  <si>
    <t>Please, select if you are a Cyprus tax resident in the particular tax year</t>
  </si>
  <si>
    <t>Please, select if you have a domicile in the Republic in the particular tax year</t>
  </si>
  <si>
    <t>Please, select if you are entitled for the first employment exemption (lower of 20% or 8 550 EUR) in the particular tax year (note 1)</t>
  </si>
  <si>
    <t>Please, select if you are entitled for the executive exemption (50%) in the particular tax year (note 1)</t>
  </si>
  <si>
    <t>Please, select the number of months that you have been employed in Cyprus in the particular year</t>
  </si>
  <si>
    <t>Gross income from all sources</t>
  </si>
  <si>
    <t>Income Tax liability</t>
  </si>
  <si>
    <t>Income Tax, GHS, SDC</t>
  </si>
  <si>
    <t>SI liability</t>
  </si>
  <si>
    <t>Fact</t>
  </si>
  <si>
    <t>Related foreign tax</t>
  </si>
  <si>
    <t>Assessment</t>
  </si>
  <si>
    <t>GHS liability</t>
  </si>
  <si>
    <t>Income Tax liability calculation</t>
  </si>
  <si>
    <t>SDC liability</t>
  </si>
  <si>
    <t>Income tax calculation</t>
  </si>
  <si>
    <t>INCOME</t>
  </si>
  <si>
    <t>Net income from all sources</t>
  </si>
  <si>
    <t>Income from Cyprus sources</t>
  </si>
  <si>
    <t>1.1</t>
  </si>
  <si>
    <t>From Cyprus sources</t>
  </si>
  <si>
    <t>1.1.1</t>
  </si>
  <si>
    <t>Employment income:</t>
  </si>
  <si>
    <t>1.1.1.1</t>
  </si>
  <si>
    <t>Salary</t>
  </si>
  <si>
    <t>1.1.1.2</t>
  </si>
  <si>
    <t>Bonus</t>
  </si>
  <si>
    <t>1.1.1.3</t>
  </si>
  <si>
    <t>Employment benefits, for non-directors (non-cash)</t>
  </si>
  <si>
    <t>1.1.1.5</t>
  </si>
  <si>
    <t>Director's fees (other than salary)</t>
  </si>
  <si>
    <t>1.1.1.6</t>
  </si>
  <si>
    <t>Employment benefits, received by directors</t>
  </si>
  <si>
    <t>1.1.1.8</t>
  </si>
  <si>
    <t>Deemed benefit</t>
  </si>
  <si>
    <t>1.1.2</t>
  </si>
  <si>
    <t>Pensions</t>
  </si>
  <si>
    <t>1.1.3</t>
  </si>
  <si>
    <t>Net rental income (before deduction of SDC)</t>
  </si>
  <si>
    <t>1.1.3.1</t>
  </si>
  <si>
    <t>Buildings (gross)</t>
  </si>
  <si>
    <t>1.1.3.1.1</t>
  </si>
  <si>
    <t>Including the gross amount of rent from letting property to Cyprus entity, if any (note 2)</t>
  </si>
  <si>
    <t>1.1.3.1.2</t>
  </si>
  <si>
    <t>The price of the building (excluded the price of land)</t>
  </si>
  <si>
    <t>1.1.3.1.3</t>
  </si>
  <si>
    <t>Year of construction</t>
  </si>
  <si>
    <t>1.1.3.1.4</t>
  </si>
  <si>
    <t>Interest payable for rented property</t>
  </si>
  <si>
    <t>1.1.3.2</t>
  </si>
  <si>
    <t>Land (gross)</t>
  </si>
  <si>
    <t>1.1.3.2.1</t>
  </si>
  <si>
    <t>1.1.3.2.2</t>
  </si>
  <si>
    <t>Actual expenses</t>
  </si>
  <si>
    <t>1.1.3.2.3</t>
  </si>
  <si>
    <t>1.1.4</t>
  </si>
  <si>
    <t>Redemption of life insurance policies (before the completion of 6 years from the commencement of the contract)</t>
  </si>
  <si>
    <t>1.1.5</t>
  </si>
  <si>
    <t>Other income liable to Income Tax</t>
  </si>
  <si>
    <t>1.1.6</t>
  </si>
  <si>
    <t>Gross interest from Cyprus sources</t>
  </si>
  <si>
    <t>1.1.6.1</t>
  </si>
  <si>
    <t>Cyprus Government saving bonds and development stock</t>
  </si>
  <si>
    <t>1.1.6.2</t>
  </si>
  <si>
    <t>Corporate bonds</t>
  </si>
  <si>
    <t>1.1.6.3</t>
  </si>
  <si>
    <t xml:space="preserve">Other interest </t>
  </si>
  <si>
    <t>1.1.7</t>
  </si>
  <si>
    <t>Dividends from Cyprus companies</t>
  </si>
  <si>
    <t>1.1.8</t>
  </si>
  <si>
    <t>Other income exempt from Income tax but liable to GHS</t>
  </si>
  <si>
    <t>1.2</t>
  </si>
  <si>
    <t>From overseas sources</t>
  </si>
  <si>
    <t>Income from overseas sources</t>
  </si>
  <si>
    <t>1.2.1</t>
  </si>
  <si>
    <t>Employment income</t>
  </si>
  <si>
    <t>1.2.1.1.</t>
  </si>
  <si>
    <t>Including income under 90-day rule</t>
  </si>
  <si>
    <t>1.2.2</t>
  </si>
  <si>
    <t>1.2.3</t>
  </si>
  <si>
    <t>Net rental income (before deduction of SDC and overseas tax)</t>
  </si>
  <si>
    <t>1.2.3.1</t>
  </si>
  <si>
    <t>1.2.3.1.1</t>
  </si>
  <si>
    <t>1.2.3.1.2</t>
  </si>
  <si>
    <t>1.2.3.1.3</t>
  </si>
  <si>
    <t>1.2.3.2</t>
  </si>
  <si>
    <t>1.2.3.2.1</t>
  </si>
  <si>
    <t>1.2.3.2.2</t>
  </si>
  <si>
    <t>1.2.4</t>
  </si>
  <si>
    <t>1.2.5</t>
  </si>
  <si>
    <t>Gross interest from overseas sources</t>
  </si>
  <si>
    <t>1.1.5.1</t>
  </si>
  <si>
    <t>1.1.5.2</t>
  </si>
  <si>
    <t>1.2.6</t>
  </si>
  <si>
    <t>Dividends from overseas companies</t>
  </si>
  <si>
    <t>1.2.7</t>
  </si>
  <si>
    <t>TOTAL INCOME (CYPRUS AND OVERSEAS) LIABLE TO INCOME TAX (DIVIDENDS AND INTEREST ARE EXEMPT)</t>
  </si>
  <si>
    <t>TAX DEDUCTIONS</t>
  </si>
  <si>
    <t>2.1</t>
  </si>
  <si>
    <t>Trade union contributions</t>
  </si>
  <si>
    <t>2.2</t>
  </si>
  <si>
    <t>Professional subscriptions</t>
  </si>
  <si>
    <t>2.3</t>
  </si>
  <si>
    <t>Donations to approved charitable organisations (with receipts)</t>
  </si>
  <si>
    <t>2.4</t>
  </si>
  <si>
    <t>Donations to political parties (subject to certain conditions, restricted to 50000 EUR)</t>
  </si>
  <si>
    <t>2.5</t>
  </si>
  <si>
    <t>First employment exemption (lower of 20% and 8 550)</t>
  </si>
  <si>
    <t>2.6</t>
  </si>
  <si>
    <t>Executive exemption of 50%</t>
  </si>
  <si>
    <t>2.7</t>
  </si>
  <si>
    <t>Losses from previous years</t>
  </si>
  <si>
    <t>NET INCOME AFTER DEDUCTIONS</t>
  </si>
  <si>
    <t>PERSONAL ALLOWANCES</t>
  </si>
  <si>
    <t>3.1</t>
  </si>
  <si>
    <t>Social Insurance</t>
  </si>
  <si>
    <t>3.2</t>
  </si>
  <si>
    <t>Life Insurance (capped by 7% of the insured amount)</t>
  </si>
  <si>
    <t>3.3</t>
  </si>
  <si>
    <t>Approved provident and pension funds</t>
  </si>
  <si>
    <t>3.4</t>
  </si>
  <si>
    <r>
      <t xml:space="preserve">Medical fund and private medical insurance (max </t>
    </r>
    <r>
      <rPr>
        <sz val="11"/>
        <rFont val="Calibri"/>
        <family val="2"/>
        <charset val="204"/>
        <scheme val="minor"/>
      </rPr>
      <t>1,5</t>
    </r>
    <r>
      <rPr>
        <sz val="11"/>
        <color rgb="FF000000"/>
        <rFont val="Calibri"/>
        <family val="2"/>
        <charset val="204"/>
        <scheme val="minor"/>
      </rPr>
      <t>% of gross income liable to income tax)</t>
    </r>
  </si>
  <si>
    <t>3.5</t>
  </si>
  <si>
    <t>GHS</t>
  </si>
  <si>
    <t xml:space="preserve">Total allowances restricted to 1/5 of </t>
  </si>
  <si>
    <t xml:space="preserve">Expenditure on investment in shares of innovative companies </t>
  </si>
  <si>
    <t>4.1</t>
  </si>
  <si>
    <t>Shares of innovative companies</t>
  </si>
  <si>
    <t>Deductible expenditure on investment (restricted to 50% of taxable income after all deductions)</t>
  </si>
  <si>
    <t>INCOME TAX COMPUTATION</t>
  </si>
  <si>
    <t>5.1</t>
  </si>
  <si>
    <t>Taxable income/loss</t>
  </si>
  <si>
    <t>5.1.1</t>
  </si>
  <si>
    <t>Taxed under 0% rate (0 – 19 500)</t>
  </si>
  <si>
    <t>5.1.2</t>
  </si>
  <si>
    <t>Taxed under 20% rate (19 501 – 28 000)</t>
  </si>
  <si>
    <t>5.1.3</t>
  </si>
  <si>
    <t>Taxed under 25% rate (28 001 – 36 300)</t>
  </si>
  <si>
    <t>5.1.4</t>
  </si>
  <si>
    <t>Taxed under 30% rate (36 301 – 60 000)</t>
  </si>
  <si>
    <t>5.1.5</t>
  </si>
  <si>
    <t>Taxed under 35% rate (60 001 – and above)</t>
  </si>
  <si>
    <t>5.2</t>
  </si>
  <si>
    <t>INCOME TAX LIABILITY before deduction of foreign tax relief</t>
  </si>
  <si>
    <t>5.3</t>
  </si>
  <si>
    <t>Calculation of the of the foreign tax relief</t>
  </si>
  <si>
    <t>5.3.1</t>
  </si>
  <si>
    <t>Total taxable foreign income</t>
  </si>
  <si>
    <t>5.3.2</t>
  </si>
  <si>
    <t>Foreign income ratio</t>
  </si>
  <si>
    <t>5.3.3</t>
  </si>
  <si>
    <t>Tax payable on the foreign income</t>
  </si>
  <si>
    <t>Less foreign tax relief</t>
  </si>
  <si>
    <t>5.4</t>
  </si>
  <si>
    <t xml:space="preserve">INCOME TAX LIABILITY </t>
  </si>
  <si>
    <t>5.5</t>
  </si>
  <si>
    <t>5.5.1</t>
  </si>
  <si>
    <t>1st installment due to 31.7. of the taxable year</t>
  </si>
  <si>
    <t>5.5.2</t>
  </si>
  <si>
    <t>2nd installment due to 31.12. of the taxable year</t>
  </si>
  <si>
    <t>5.6</t>
  </si>
  <si>
    <t>Temporary tax actually paid</t>
  </si>
  <si>
    <t>5.6.1</t>
  </si>
  <si>
    <t>5.6.2</t>
  </si>
  <si>
    <t>Through self-assessment</t>
  </si>
  <si>
    <t>5.7</t>
  </si>
  <si>
    <t>Additional tax test</t>
  </si>
  <si>
    <t>5.7.1</t>
  </si>
  <si>
    <t>Taxable income under temporary assessment</t>
  </si>
  <si>
    <t>5.7.2</t>
  </si>
  <si>
    <t>Actual taxable income (after deduction of foreign tax relief)</t>
  </si>
  <si>
    <t>5.7.3</t>
  </si>
  <si>
    <t>75% test</t>
  </si>
  <si>
    <t>5.8</t>
  </si>
  <si>
    <t>10% Additional tax payable</t>
  </si>
  <si>
    <t>5.9</t>
  </si>
  <si>
    <t>Final Income tax payable/(refundable)</t>
  </si>
  <si>
    <t>GHS liability calculation</t>
  </si>
  <si>
    <t>Total income liable to GHS (subject to restriction of 180 000)</t>
  </si>
  <si>
    <t>2</t>
  </si>
  <si>
    <t>Less GHS withheld at source:</t>
  </si>
  <si>
    <t>Through P.A.Y.E. system</t>
  </si>
  <si>
    <t>By legal entities</t>
  </si>
  <si>
    <t>GHS payable</t>
  </si>
  <si>
    <t>GHS refundable</t>
  </si>
  <si>
    <t>SDC liability calculation</t>
  </si>
  <si>
    <t>Income liable to SDC</t>
  </si>
  <si>
    <t>Dividends</t>
  </si>
  <si>
    <t xml:space="preserve">Interest </t>
  </si>
  <si>
    <t>Rent</t>
  </si>
  <si>
    <t>SDC tax liability</t>
  </si>
  <si>
    <t>SDC deducted at source</t>
  </si>
  <si>
    <t>SDC payable</t>
  </si>
  <si>
    <t>SDC refundable</t>
  </si>
  <si>
    <t>Note 1</t>
  </si>
  <si>
    <t>Note 2</t>
  </si>
  <si>
    <t>Since CY entities have to withhold the SDC and GHS, this information is required for the calculation of SDC and GHS payable</t>
  </si>
  <si>
    <t>Please, enter the date of commencement of employment in Cyprus</t>
  </si>
  <si>
    <t>Please, select if you have been a Cyprus tax resident in the following years (you should ungroup the data if you have been Cyprus tax resident before 2021):</t>
  </si>
  <si>
    <t>No</t>
  </si>
  <si>
    <t>Yes</t>
  </si>
  <si>
    <t>Does your current employment fits the conditions of first employment in Cyprus?*</t>
  </si>
  <si>
    <t>Your total employment emoluments during the first 12 months of commencement of employment, EUR</t>
  </si>
  <si>
    <t>Your total employment emoluments during the second 12 months of commencement of employment, EUR</t>
  </si>
  <si>
    <t>Your total employment emoluments during 2022, EUR</t>
  </si>
  <si>
    <t>Your total employment emoluments during 2023, EUR</t>
  </si>
  <si>
    <t>Your average monthly emoluments during the year of commencement of employment</t>
  </si>
  <si>
    <t>For those, who's Cyprus employment commencing before 1.1.22:</t>
  </si>
  <si>
    <t>Your total employment emoluments during 12 months 27.1.2022=26.1.2023</t>
  </si>
  <si>
    <t>According to the data you are eligible for the following exemptions:</t>
  </si>
  <si>
    <t xml:space="preserve">First employment exemption (lower of 20% or 8550) S21 </t>
  </si>
  <si>
    <t>First employment exemption (lower of 20% or 8550) S21(A)**</t>
  </si>
  <si>
    <t>50% exemption S23</t>
  </si>
  <si>
    <t>50% exemption S23(A)***</t>
  </si>
  <si>
    <t>*According to the articles S21A and S23A as of 26.7.22</t>
  </si>
  <si>
    <t>**Since there is no clarification regarding the application to the 21A of the amended as of 30.6.23 first employment provision, the determination of the eligibility for 21A exemption is based on the rules, which were in force before the date of publication of the Income Tax (Amendment) Law of 2023.</t>
  </si>
  <si>
    <t>***According to the Amendment as of 30.6.23  a person who was a beneficiary of the exemption provided for in accordance with the provisions of this 23A before the date of publication of the Income Tax (Amendment) Law of 2023, continues to benefit from the exemption of 50%, provided that the conditions of this subsection are met as they were in force before the date of publication of the Income Tax (Amendment) Law of 2023.
Since there is no clarification regarding the application of this provision, the model determines the right to benefit from a 50% exemption in the case where a person has been employed no later than 29.6.23 and meets the criteria described in the Amendment dated July 26, 2022. Once clarification becomes available, the model will be updated.</t>
  </si>
  <si>
    <t>S21</t>
  </si>
  <si>
    <t>S21A</t>
  </si>
  <si>
    <t>S23</t>
  </si>
  <si>
    <t>S23A (as of 1.1.22)</t>
  </si>
  <si>
    <t>S23A (before 1.1.22)</t>
  </si>
  <si>
    <t>S23A (as of 1.1.22) as am.30.6.23</t>
  </si>
  <si>
    <t>S23A (before 1.1.22) as am.30.6.23</t>
  </si>
  <si>
    <t>Non-resident during the year prior to the year of commencement employment</t>
  </si>
  <si>
    <t>First employment*</t>
  </si>
  <si>
    <t>NON-RESIDENT 3 years, 3 of 5 and 10 years</t>
  </si>
  <si>
    <t xml:space="preserve">Εmolument exceeds threshold during applicable timeframe </t>
  </si>
  <si>
    <t>Εligible for 50% exemption in 2022</t>
  </si>
  <si>
    <t>Εligible for 50% exemption in 2023</t>
  </si>
  <si>
    <t>Date of commencement employment</t>
  </si>
  <si>
    <t>Εmolument more than 55 000 EUR during 12 months since 26.1.22</t>
  </si>
  <si>
    <t>Duration, years</t>
  </si>
  <si>
    <t>Eligible in 2022</t>
  </si>
  <si>
    <t>Eligible in 2023</t>
  </si>
  <si>
    <t>Resident in the year of assessment 2022</t>
  </si>
  <si>
    <t>Resident in the year of assessment 2023</t>
  </si>
  <si>
    <t>No data</t>
  </si>
  <si>
    <t>Yes, I am</t>
  </si>
  <si>
    <t>Yes, I do</t>
  </si>
  <si>
    <t>No, I am not</t>
  </si>
  <si>
    <t>No, I don't</t>
  </si>
  <si>
    <t>I authorize the sharing of the model, with the request to attribute it to me.</t>
  </si>
  <si>
    <t xml:space="preserve">This sheet formalizes the provisions of articles 8(21), 8(21A), 8(23), 8(23A). By answering questions from 1 to 9 and indicating the residency period, the model determines whether the taxpayer is eligible for a 20% or 50% exemption in 2022 and 2023. The cells that require input are highlighted in yellow. </t>
  </si>
  <si>
    <r>
      <rPr>
        <b/>
        <sz val="11"/>
        <color theme="1"/>
        <rFont val="Calibri"/>
        <family val="2"/>
        <charset val="204"/>
        <scheme val="minor"/>
      </rPr>
      <t xml:space="preserve">Disclaimer: </t>
    </r>
    <r>
      <rPr>
        <sz val="11"/>
        <color theme="1"/>
        <rFont val="Calibri"/>
        <family val="2"/>
        <charset val="204"/>
        <scheme val="minor"/>
      </rPr>
      <t>This model is designed solely for informational purposes and should not be considered as a substitute for professional accounting advice. The legislative provisions incorporated in the model are up to date as of June 30, 2023. Please note that the model may not cover certain rare scenarios. You can find a list of model limitations by following the provided link.
The model was developed for use in MS Excel. Other software incorrectly imports certain logical formulas, which prevents me from guaranteeing the accuracy of calculations. Therefore, I strongly recommend using MS Excel.</t>
    </r>
  </si>
  <si>
    <t xml:space="preserve">GUIDE </t>
  </si>
  <si>
    <t>1.3</t>
  </si>
  <si>
    <t>4.2</t>
  </si>
  <si>
    <t>4.3</t>
  </si>
  <si>
    <t>Through P.A.Y.E. (according to TD63) (note 3)</t>
  </si>
  <si>
    <t>Note 3</t>
  </si>
  <si>
    <t xml:space="preserve">1.	Provisions of double tax treaties
2.	Tax regulations regarding rental income from preserved buildings
3.	Employment income is taxed at reduced rates.
4.	Pensions taxed at reduced rates.
5.	Cases of exemption from Social Insurance (SI) and General Health System (GHS) contributions
6.	Calculation of SI contributions when the employer contributes to the Central Holiday Fund, while the employee's income exceeds the threshold for SI contributions.
7.	Capital allowances for rental income calculation purposes are set at 3% for buildings and do not cover certain cases.
8.	Exemptions from Special Defence Contribution (SDC) on dividends from qualifying ships (exempted by the Merchant Shipping Law).
9.          Cases when temporary income is less than 19500 for the purpose of additional tax calculation (if no temprorary tax is paid, the model computes temporary income equals to 0). </t>
  </si>
  <si>
    <r>
      <rPr>
        <b/>
        <sz val="11"/>
        <rFont val="Calibri"/>
        <family val="2"/>
        <charset val="204"/>
        <scheme val="minor"/>
      </rPr>
      <t>Disclaimer:</t>
    </r>
    <r>
      <rPr>
        <sz val="11"/>
        <rFont val="Calibri"/>
        <family val="2"/>
        <charset val="204"/>
        <scheme val="minor"/>
      </rPr>
      <t xml:space="preserve"> This model is designed solely for informational purposes and should not be considered as a substitute for professional accounting advice. The legislative provisions incorporated in the model are up to date as of June 30, 2023. Please note that the model may not cover certain rare scenarios. You can find a list of model limitations</t>
    </r>
    <r>
      <rPr>
        <u/>
        <sz val="11"/>
        <color theme="10"/>
        <rFont val="Calibri"/>
        <family val="2"/>
        <charset val="204"/>
        <scheme val="minor"/>
      </rPr>
      <t xml:space="preserve"> by following this link.
</t>
    </r>
    <r>
      <rPr>
        <sz val="11"/>
        <rFont val="Calibri"/>
        <family val="2"/>
        <charset val="204"/>
        <scheme val="minor"/>
      </rPr>
      <t>The model was developed for use in MS Excel. Other software incorrectly imports certain logical formulas, which prevents me from guaranteeing the accuracy of calculations. Therefore, I strongly recommend using MS Excel.</t>
    </r>
  </si>
  <si>
    <t>You may follow the link to assess your eligibility for a 20% or 50% exemption if you are unsure.</t>
  </si>
  <si>
    <t>For self-assessment of temporary tax in 2023, it is necessary to take into account the whole amount of P.A.Y.E. to be withheld by the employer during 2023. Please, note, that the effective tax on your employment income calculated through P.A.Y.E. could differ from the one, calculated in this model. So if you have both employment income from Cyprus and other income subject to income tax, please ask your Cypriot employer to provide you with a P.A.Y.E. assessment for 2023.</t>
  </si>
  <si>
    <r>
      <t>Temporary tax payable</t>
    </r>
    <r>
      <rPr>
        <b/>
        <sz val="12"/>
        <color theme="0"/>
        <rFont val="Calibri"/>
        <family val="2"/>
        <charset val="204"/>
        <scheme val="minor"/>
      </rPr>
      <t xml:space="preserve"> (fill in 5.6.1 if applicable for the accurate assessment)</t>
    </r>
    <r>
      <rPr>
        <sz val="12"/>
        <color theme="0"/>
        <rFont val="Calibri"/>
        <family val="2"/>
        <charset val="204"/>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</si>
</sst>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0.0%"/>
    <numFmt numFmtId="166" formatCode="_-* #,##0.00\ _₽_-;\-* #,##0.00\ _₽_-;_-* &quot;-&quot;??\ _₽_-;_-@_-"/>
  </numFmts>
  <fonts count="40" x14ac:knownFonts="1">
    <font>
      <sz val="11"/>
      <color theme="1"/>
      <name val="Calibri"/>
      <family val="2"/>
      <charset val="204"/>
      <scheme val="minor"/>
    </font>
    <font>
      <sz val="11"/>
      <color rgb="FFFF0000"/>
      <name val="Calibri"/>
      <family val="2"/>
      <charset val="204"/>
      <scheme val="minor"/>
    </font>
    <font>
      <b/>
      <sz val="11"/>
      <color theme="1"/>
      <name val="Calibri"/>
      <family val="2"/>
      <charset val="204"/>
      <scheme val="minor"/>
    </font>
    <font>
      <b/>
      <u/>
      <sz val="11"/>
      <color theme="1"/>
      <name val="Calibri"/>
      <family val="2"/>
      <charset val="204"/>
      <scheme val="minor"/>
    </font>
    <font>
      <u/>
      <sz val="11"/>
      <color theme="10"/>
      <name val="Calibri"/>
      <family val="2"/>
      <charset val="204"/>
      <scheme val="minor"/>
    </font>
    <font>
      <sz val="8"/>
      <name val="Calibri"/>
      <family val="2"/>
      <charset val="204"/>
      <scheme val="minor"/>
    </font>
    <font>
      <sz val="10"/>
      <color theme="1"/>
      <name val="Calibri"/>
      <family val="2"/>
      <charset val="204"/>
      <scheme val="minor"/>
    </font>
    <font>
      <sz val="11"/>
      <color theme="0"/>
      <name val="Calibri"/>
      <family val="2"/>
      <charset val="204"/>
      <scheme val="minor"/>
    </font>
    <font>
      <sz val="11"/>
      <color rgb="FF000000"/>
      <name val="Calibri"/>
      <family val="2"/>
      <charset val="204"/>
      <scheme val="minor"/>
    </font>
    <font>
      <sz val="11"/>
      <name val="Calibri"/>
      <family val="2"/>
      <charset val="204"/>
      <scheme val="minor"/>
    </font>
    <font>
      <sz val="9"/>
      <color theme="1"/>
      <name val="Calibri"/>
      <family val="2"/>
      <charset val="204"/>
      <scheme val="minor"/>
    </font>
    <font>
      <b/>
      <sz val="9"/>
      <color theme="1"/>
      <name val="Calibri"/>
      <family val="2"/>
      <charset val="204"/>
      <scheme val="minor"/>
    </font>
    <font>
      <u/>
      <sz val="9"/>
      <color rgb="FFFF0000"/>
      <name val="Calibri"/>
      <family val="2"/>
      <charset val="204"/>
      <scheme val="minor"/>
    </font>
    <font>
      <b/>
      <sz val="12"/>
      <color theme="0"/>
      <name val="Calibri"/>
      <family val="2"/>
      <charset val="204"/>
      <scheme val="minor"/>
    </font>
    <font>
      <sz val="12"/>
      <color theme="1"/>
      <name val="Calibri"/>
      <family val="2"/>
      <charset val="204"/>
      <scheme val="minor"/>
    </font>
    <font>
      <sz val="10"/>
      <name val="Calibri"/>
      <family val="2"/>
      <charset val="204"/>
      <scheme val="minor"/>
    </font>
    <font>
      <sz val="11"/>
      <color theme="1"/>
      <name val="Calibri"/>
      <family val="2"/>
      <charset val="204"/>
      <scheme val="minor"/>
    </font>
    <font>
      <b/>
      <sz val="12"/>
      <color rgb="FFFFFF00"/>
      <name val="Calibri"/>
      <family val="2"/>
      <charset val="204"/>
      <scheme val="minor"/>
    </font>
    <font>
      <b/>
      <u/>
      <sz val="12"/>
      <color theme="1" tint="0.14999847407452621"/>
      <name val="Calibri"/>
      <family val="2"/>
      <charset val="204"/>
      <scheme val="minor"/>
    </font>
    <font>
      <sz val="11"/>
      <color theme="5" tint="-0.499984740745262"/>
      <name val="Calibri"/>
      <family val="2"/>
      <charset val="204"/>
      <scheme val="minor"/>
    </font>
    <font>
      <sz val="11"/>
      <color theme="4" tint="-0.499984740745262"/>
      <name val="Calibri"/>
      <family val="2"/>
      <charset val="204"/>
      <scheme val="minor"/>
    </font>
    <font>
      <sz val="12"/>
      <color theme="0"/>
      <name val="Calibri"/>
      <family val="2"/>
      <charset val="204"/>
      <scheme val="minor"/>
    </font>
    <font>
      <sz val="11"/>
      <color theme="9" tint="-0.499984740745262"/>
      <name val="Calibri"/>
      <family val="2"/>
      <charset val="204"/>
      <scheme val="minor"/>
    </font>
    <font>
      <sz val="10"/>
      <color theme="9" tint="-0.499984740745262"/>
      <name val="Calibri"/>
      <family val="2"/>
      <charset val="204"/>
      <scheme val="minor"/>
    </font>
    <font>
      <sz val="12"/>
      <name val="Calibri"/>
      <family val="2"/>
      <charset val="204"/>
      <scheme val="minor"/>
    </font>
    <font>
      <sz val="11"/>
      <color theme="6" tint="0.39997558519241921"/>
      <name val="Calibri"/>
      <family val="2"/>
      <charset val="204"/>
      <scheme val="minor"/>
    </font>
    <font>
      <u/>
      <sz val="9"/>
      <color theme="10"/>
      <name val="Calibri"/>
      <family val="2"/>
      <charset val="204"/>
      <scheme val="minor"/>
    </font>
    <font>
      <b/>
      <u/>
      <sz val="11"/>
      <color theme="10"/>
      <name val="Calibri"/>
      <family val="2"/>
      <charset val="204"/>
      <scheme val="minor"/>
    </font>
    <font>
      <sz val="10"/>
      <color theme="8" tint="-0.499984740745262"/>
      <name val="Calibri"/>
      <family val="2"/>
      <charset val="204"/>
      <scheme val="minor"/>
    </font>
    <font>
      <u/>
      <sz val="11"/>
      <color theme="1"/>
      <name val="Calibri"/>
      <family val="2"/>
      <charset val="204"/>
      <scheme val="minor"/>
    </font>
    <font>
      <u/>
      <sz val="8"/>
      <color theme="10"/>
      <name val="Calibri"/>
      <family val="2"/>
      <charset val="204"/>
      <scheme val="minor"/>
    </font>
    <font>
      <b/>
      <sz val="14"/>
      <color theme="1"/>
      <name val="Calibri"/>
      <family val="2"/>
      <charset val="204"/>
      <scheme val="minor"/>
    </font>
    <font>
      <sz val="12"/>
      <color rgb="FFFF0000"/>
      <name val="Calibri"/>
      <family val="2"/>
      <charset val="204"/>
      <scheme val="minor"/>
    </font>
    <font>
      <sz val="9"/>
      <color rgb="FFFF0000"/>
      <name val="Calibri"/>
      <family val="2"/>
      <charset val="204"/>
      <scheme val="minor"/>
    </font>
    <font>
      <sz val="11"/>
      <color theme="9" tint="0.79998168889431442"/>
      <name val="Calibri"/>
      <family val="2"/>
      <charset val="204"/>
      <scheme val="minor"/>
    </font>
    <font>
      <sz val="11"/>
      <color theme="5" tint="0.79998168889431442"/>
      <name val="Calibri"/>
      <family val="2"/>
      <charset val="204"/>
      <scheme val="minor"/>
    </font>
    <font>
      <sz val="11"/>
      <color theme="4" tint="0.39997558519241921"/>
      <name val="Calibri"/>
      <family val="2"/>
      <charset val="204"/>
      <scheme val="minor"/>
    </font>
    <font>
      <sz val="9"/>
      <color theme="0"/>
      <name val="Calibri"/>
      <family val="2"/>
      <charset val="204"/>
      <scheme val="minor"/>
    </font>
    <font>
      <sz val="10"/>
      <color rgb="FFFF0000"/>
      <name val="Calibri"/>
      <family val="2"/>
      <charset val="204"/>
      <scheme val="minor"/>
    </font>
    <font>
      <b/>
      <sz val="11"/>
      <name val="Calibri"/>
      <family val="2"/>
      <charset val="204"/>
      <scheme val="minor"/>
    </font>
  </fonts>
  <fills count="17">
    <fill>
      <patternFill patternType="none"/>
    </fill>
    <fill>
      <patternFill patternType="gray125"/>
    </fill>
    <fill>
      <patternFill patternType="solid">
        <fgColor theme="8" tint="0.59999389629810485"/>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9" tint="0.79998168889431442"/>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5" tint="-0.249977111117893"/>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0"/>
        <bgColor indexed="64"/>
      </patternFill>
    </fill>
    <fill>
      <patternFill patternType="solid">
        <fgColor rgb="FFFF0000"/>
        <bgColor indexed="64"/>
      </patternFill>
    </fill>
  </fills>
  <borders count="97">
    <border>
      <left/>
      <right/>
      <top/>
      <bottom/>
      <diagonal/>
    </border>
    <border>
      <left style="medium">
        <color indexed="64"/>
      </left>
      <right/>
      <top style="medium">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diagonalUp="1" diagonalDown="1">
      <left/>
      <right/>
      <top/>
      <bottom/>
      <diagonal style="hair">
        <color theme="2" tint="-9.9948118533890809E-2"/>
      </diagonal>
    </border>
    <border>
      <left style="medium">
        <color theme="5" tint="-0.499984740745262"/>
      </left>
      <right/>
      <top style="medium">
        <color theme="5" tint="-0.499984740745262"/>
      </top>
      <bottom/>
      <diagonal/>
    </border>
    <border>
      <left/>
      <right/>
      <top style="medium">
        <color theme="5" tint="-0.499984740745262"/>
      </top>
      <bottom/>
      <diagonal/>
    </border>
    <border>
      <left style="medium">
        <color theme="5" tint="-0.499984740745262"/>
      </left>
      <right/>
      <top/>
      <bottom/>
      <diagonal/>
    </border>
    <border diagonalUp="1" diagonalDown="1">
      <left/>
      <right style="medium">
        <color theme="5" tint="-0.499984740745262"/>
      </right>
      <top/>
      <bottom/>
      <diagonal style="hair">
        <color theme="2" tint="-9.9948118533890809E-2"/>
      </diagonal>
    </border>
    <border>
      <left style="medium">
        <color theme="5" tint="-0.499984740745262"/>
      </left>
      <right/>
      <top/>
      <bottom style="medium">
        <color theme="5" tint="-0.499984740745262"/>
      </bottom>
      <diagonal/>
    </border>
    <border>
      <left/>
      <right/>
      <top style="medium">
        <color theme="5" tint="-0.499984740745262"/>
      </top>
      <bottom style="thin">
        <color theme="5" tint="-0.499984740745262"/>
      </bottom>
      <diagonal/>
    </border>
    <border>
      <left/>
      <right style="thin">
        <color theme="5" tint="-0.499984740745262"/>
      </right>
      <top/>
      <bottom/>
      <diagonal/>
    </border>
    <border>
      <left/>
      <right style="thin">
        <color theme="5" tint="-0.499984740745262"/>
      </right>
      <top/>
      <bottom style="medium">
        <color theme="5" tint="-0.499984740745262"/>
      </bottom>
      <diagonal/>
    </border>
    <border>
      <left style="thin">
        <color theme="5" tint="-0.499984740745262"/>
      </left>
      <right/>
      <top style="thin">
        <color theme="5" tint="-0.499984740745262"/>
      </top>
      <bottom style="thin">
        <color theme="5" tint="-0.499984740745262"/>
      </bottom>
      <diagonal/>
    </border>
    <border>
      <left/>
      <right/>
      <top style="thin">
        <color theme="5" tint="-0.499984740745262"/>
      </top>
      <bottom style="thin">
        <color theme="5" tint="-0.499984740745262"/>
      </bottom>
      <diagonal/>
    </border>
    <border>
      <left style="thin">
        <color theme="5" tint="-0.499984740745262"/>
      </left>
      <right style="thin">
        <color theme="5" tint="-0.499984740745262"/>
      </right>
      <top style="medium">
        <color theme="5" tint="-0.499984740745262"/>
      </top>
      <bottom style="thin">
        <color theme="5" tint="-0.499984740745262"/>
      </bottom>
      <diagonal/>
    </border>
    <border>
      <left style="thin">
        <color theme="5" tint="-0.499984740745262"/>
      </left>
      <right style="medium">
        <color theme="5" tint="-0.499984740745262"/>
      </right>
      <top style="medium">
        <color theme="5" tint="-0.499984740745262"/>
      </top>
      <bottom style="thin">
        <color theme="5" tint="-0.499984740745262"/>
      </bottom>
      <diagonal/>
    </border>
    <border>
      <left/>
      <right style="medium">
        <color theme="5" tint="-0.499984740745262"/>
      </right>
      <top style="thin">
        <color theme="5" tint="-0.499984740745262"/>
      </top>
      <bottom style="thin">
        <color theme="5" tint="-0.499984740745262"/>
      </bottom>
      <diagonal/>
    </border>
    <border>
      <left style="thin">
        <color theme="5" tint="-0.499984740745262"/>
      </left>
      <right/>
      <top style="thin">
        <color theme="5" tint="-0.499984740745262"/>
      </top>
      <bottom style="medium">
        <color theme="5" tint="-0.499984740745262"/>
      </bottom>
      <diagonal/>
    </border>
    <border>
      <left/>
      <right/>
      <top style="thin">
        <color theme="5" tint="-0.499984740745262"/>
      </top>
      <bottom style="medium">
        <color theme="5" tint="-0.499984740745262"/>
      </bottom>
      <diagonal/>
    </border>
    <border>
      <left/>
      <right style="medium">
        <color theme="5" tint="-0.499984740745262"/>
      </right>
      <top style="thin">
        <color theme="5" tint="-0.499984740745262"/>
      </top>
      <bottom style="medium">
        <color theme="5" tint="-0.499984740745262"/>
      </bottom>
      <diagonal/>
    </border>
    <border>
      <left/>
      <right/>
      <top style="thin">
        <color theme="4" tint="-0.499984740745262"/>
      </top>
      <bottom/>
      <diagonal/>
    </border>
    <border>
      <left style="medium">
        <color theme="4" tint="-0.499984740745262"/>
      </left>
      <right/>
      <top style="medium">
        <color theme="4" tint="-0.499984740745262"/>
      </top>
      <bottom/>
      <diagonal/>
    </border>
    <border>
      <left/>
      <right/>
      <top style="medium">
        <color theme="4" tint="-0.499984740745262"/>
      </top>
      <bottom/>
      <diagonal/>
    </border>
    <border>
      <left style="thin">
        <color indexed="64"/>
      </left>
      <right/>
      <top style="medium">
        <color theme="4" tint="-0.499984740745262"/>
      </top>
      <bottom/>
      <diagonal/>
    </border>
    <border>
      <left/>
      <right style="thin">
        <color indexed="64"/>
      </right>
      <top style="medium">
        <color theme="4" tint="-0.499984740745262"/>
      </top>
      <bottom/>
      <diagonal/>
    </border>
    <border>
      <left style="thin">
        <color indexed="64"/>
      </left>
      <right/>
      <top style="medium">
        <color theme="4" tint="-0.499984740745262"/>
      </top>
      <bottom style="thin">
        <color indexed="64"/>
      </bottom>
      <diagonal/>
    </border>
    <border>
      <left/>
      <right style="medium">
        <color theme="4" tint="-0.499984740745262"/>
      </right>
      <top style="medium">
        <color theme="4" tint="-0.499984740745262"/>
      </top>
      <bottom style="thin">
        <color indexed="64"/>
      </bottom>
      <diagonal/>
    </border>
    <border>
      <left style="medium">
        <color theme="4" tint="-0.499984740745262"/>
      </left>
      <right/>
      <top/>
      <bottom/>
      <diagonal/>
    </border>
    <border>
      <left/>
      <right style="medium">
        <color theme="4" tint="-0.499984740745262"/>
      </right>
      <top style="thin">
        <color indexed="64"/>
      </top>
      <bottom/>
      <diagonal/>
    </border>
    <border>
      <left/>
      <right style="medium">
        <color theme="4" tint="-0.499984740745262"/>
      </right>
      <top/>
      <bottom/>
      <diagonal/>
    </border>
    <border diagonalUp="1" diagonalDown="1">
      <left/>
      <right style="medium">
        <color theme="4" tint="-0.499984740745262"/>
      </right>
      <top/>
      <bottom/>
      <diagonal style="hair">
        <color theme="2" tint="-9.9948118533890809E-2"/>
      </diagonal>
    </border>
    <border>
      <left style="medium">
        <color theme="4" tint="-0.499984740745262"/>
      </left>
      <right/>
      <top/>
      <bottom style="medium">
        <color theme="4" tint="-0.499984740745262"/>
      </bottom>
      <diagonal/>
    </border>
    <border>
      <left/>
      <right/>
      <top style="thin">
        <color theme="9" tint="-0.499984740745262"/>
      </top>
      <bottom style="thin">
        <color theme="9" tint="-0.499984740745262"/>
      </bottom>
      <diagonal/>
    </border>
    <border>
      <left/>
      <right style="thin">
        <color theme="9" tint="-0.499984740745262"/>
      </right>
      <top/>
      <bottom/>
      <diagonal/>
    </border>
    <border>
      <left style="medium">
        <color theme="9" tint="-0.499984740745262"/>
      </left>
      <right/>
      <top style="medium">
        <color theme="9" tint="-0.499984740745262"/>
      </top>
      <bottom/>
      <diagonal/>
    </border>
    <border>
      <left/>
      <right/>
      <top style="medium">
        <color theme="9" tint="-0.499984740745262"/>
      </top>
      <bottom/>
      <diagonal/>
    </border>
    <border>
      <left/>
      <right/>
      <top style="medium">
        <color theme="9" tint="-0.499984740745262"/>
      </top>
      <bottom style="thin">
        <color theme="9" tint="-0.499984740745262"/>
      </bottom>
      <diagonal/>
    </border>
    <border>
      <left style="thin">
        <color theme="9" tint="-0.499984740745262"/>
      </left>
      <right style="thin">
        <color theme="9" tint="-0.499984740745262"/>
      </right>
      <top style="medium">
        <color theme="9" tint="-0.499984740745262"/>
      </top>
      <bottom style="thin">
        <color theme="9" tint="-0.499984740745262"/>
      </bottom>
      <diagonal/>
    </border>
    <border>
      <left style="thin">
        <color theme="9" tint="-0.499984740745262"/>
      </left>
      <right style="medium">
        <color theme="9" tint="-0.499984740745262"/>
      </right>
      <top style="medium">
        <color theme="9" tint="-0.499984740745262"/>
      </top>
      <bottom style="thin">
        <color theme="9" tint="-0.499984740745262"/>
      </bottom>
      <diagonal/>
    </border>
    <border>
      <left style="medium">
        <color theme="9" tint="-0.499984740745262"/>
      </left>
      <right/>
      <top/>
      <bottom/>
      <diagonal/>
    </border>
    <border>
      <left/>
      <right style="medium">
        <color theme="9" tint="-0.499984740745262"/>
      </right>
      <top/>
      <bottom/>
      <diagonal/>
    </border>
    <border diagonalUp="1" diagonalDown="1">
      <left/>
      <right style="medium">
        <color theme="9" tint="-0.499984740745262"/>
      </right>
      <top/>
      <bottom/>
      <diagonal style="hair">
        <color theme="2" tint="-9.9948118533890809E-2"/>
      </diagonal>
    </border>
    <border>
      <left/>
      <right style="medium">
        <color theme="9" tint="-0.499984740745262"/>
      </right>
      <top style="thin">
        <color theme="9" tint="-0.499984740745262"/>
      </top>
      <bottom style="thin">
        <color theme="9" tint="-0.499984740745262"/>
      </bottom>
      <diagonal/>
    </border>
    <border>
      <left style="medium">
        <color theme="9" tint="-0.499984740745262"/>
      </left>
      <right/>
      <top/>
      <bottom style="medium">
        <color theme="9" tint="-0.499984740745262"/>
      </bottom>
      <diagonal/>
    </border>
    <border>
      <left/>
      <right style="thin">
        <color theme="9" tint="-0.499984740745262"/>
      </right>
      <top/>
      <bottom style="medium">
        <color theme="9" tint="-0.499984740745262"/>
      </bottom>
      <diagonal/>
    </border>
    <border>
      <left/>
      <right/>
      <top style="thin">
        <color theme="9" tint="-0.499984740745262"/>
      </top>
      <bottom style="medium">
        <color theme="9" tint="-0.499984740745262"/>
      </bottom>
      <diagonal/>
    </border>
    <border>
      <left/>
      <right style="medium">
        <color theme="9" tint="-0.499984740745262"/>
      </right>
      <top style="thin">
        <color theme="9" tint="-0.499984740745262"/>
      </top>
      <bottom style="medium">
        <color theme="9" tint="-0.499984740745262"/>
      </bottom>
      <diagonal/>
    </border>
    <border>
      <left style="medium">
        <color theme="1"/>
      </left>
      <right/>
      <top style="medium">
        <color theme="1"/>
      </top>
      <bottom/>
      <diagonal/>
    </border>
    <border>
      <left/>
      <right/>
      <top style="medium">
        <color theme="1"/>
      </top>
      <bottom/>
      <diagonal/>
    </border>
    <border>
      <left/>
      <right style="thin">
        <color indexed="64"/>
      </right>
      <top style="medium">
        <color theme="1"/>
      </top>
      <bottom/>
      <diagonal/>
    </border>
    <border>
      <left style="thin">
        <color indexed="64"/>
      </left>
      <right/>
      <top style="medium">
        <color theme="1"/>
      </top>
      <bottom style="thin">
        <color indexed="64"/>
      </bottom>
      <diagonal/>
    </border>
    <border>
      <left/>
      <right style="thin">
        <color indexed="64"/>
      </right>
      <top style="medium">
        <color theme="1"/>
      </top>
      <bottom style="thin">
        <color indexed="64"/>
      </bottom>
      <diagonal/>
    </border>
    <border>
      <left/>
      <right style="medium">
        <color theme="1"/>
      </right>
      <top style="medium">
        <color theme="1"/>
      </top>
      <bottom style="thin">
        <color indexed="64"/>
      </bottom>
      <diagonal/>
    </border>
    <border>
      <left/>
      <right/>
      <top/>
      <bottom style="thin">
        <color theme="4" tint="-0.499984740745262"/>
      </bottom>
      <diagonal/>
    </border>
    <border>
      <left style="thin">
        <color theme="4" tint="-0.499984740745262"/>
      </left>
      <right/>
      <top style="thin">
        <color theme="4" tint="-0.499984740745262"/>
      </top>
      <bottom style="thin">
        <color theme="4" tint="-0.499984740745262"/>
      </bottom>
      <diagonal/>
    </border>
    <border>
      <left/>
      <right/>
      <top style="thin">
        <color theme="4" tint="-0.499984740745262"/>
      </top>
      <bottom style="thin">
        <color theme="4" tint="-0.499984740745262"/>
      </bottom>
      <diagonal/>
    </border>
    <border>
      <left style="thin">
        <color theme="4" tint="-0.499984740745262"/>
      </left>
      <right/>
      <top/>
      <bottom style="thin">
        <color theme="4" tint="-0.499984740745262"/>
      </bottom>
      <diagonal/>
    </border>
    <border>
      <left style="thin">
        <color theme="4" tint="-0.499984740745262"/>
      </left>
      <right/>
      <top style="thin">
        <color theme="4" tint="-0.499984740745262"/>
      </top>
      <bottom/>
      <diagonal/>
    </border>
    <border>
      <left/>
      <right style="thin">
        <color theme="4" tint="-0.499984740745262"/>
      </right>
      <top style="thin">
        <color theme="4" tint="-0.499984740745262"/>
      </top>
      <bottom/>
      <diagonal/>
    </border>
    <border>
      <left/>
      <right style="medium">
        <color theme="4" tint="-0.499984740745262"/>
      </right>
      <top/>
      <bottom style="thin">
        <color theme="4" tint="-0.499984740745262"/>
      </bottom>
      <diagonal/>
    </border>
    <border>
      <left style="medium">
        <color theme="1"/>
      </left>
      <right/>
      <top/>
      <bottom/>
      <diagonal/>
    </border>
    <border>
      <left style="thin">
        <color indexed="64"/>
      </left>
      <right style="medium">
        <color theme="1"/>
      </right>
      <top style="thin">
        <color indexed="64"/>
      </top>
      <bottom/>
      <diagonal/>
    </border>
    <border>
      <left/>
      <right style="medium">
        <color theme="4" tint="-0.499984740745262"/>
      </right>
      <top style="thin">
        <color theme="4" tint="-0.499984740745262"/>
      </top>
      <bottom style="thin">
        <color theme="4" tint="-0.499984740745262"/>
      </bottom>
      <diagonal/>
    </border>
    <border>
      <left/>
      <right style="medium">
        <color theme="4" tint="-0.499984740745262"/>
      </right>
      <top style="thin">
        <color theme="4" tint="-0.499984740745262"/>
      </top>
      <bottom/>
      <diagonal/>
    </border>
    <border>
      <left style="thin">
        <color theme="4" tint="-0.499984740745262"/>
      </left>
      <right/>
      <top style="thin">
        <color theme="4" tint="-0.499984740745262"/>
      </top>
      <bottom style="medium">
        <color theme="4" tint="-0.499984740745262"/>
      </bottom>
      <diagonal/>
    </border>
    <border>
      <left/>
      <right/>
      <top style="thin">
        <color theme="4" tint="-0.499984740745262"/>
      </top>
      <bottom style="medium">
        <color theme="4" tint="-0.499984740745262"/>
      </bottom>
      <diagonal/>
    </border>
    <border>
      <left/>
      <right style="medium">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bottom/>
      <diagonal/>
    </border>
    <border>
      <left style="thin">
        <color theme="4" tint="-0.499984740745262"/>
      </left>
      <right style="thin">
        <color theme="4" tint="-0.499984740745262"/>
      </right>
      <top/>
      <bottom style="thin">
        <color theme="4" tint="-0.499984740745262"/>
      </bottom>
      <diagonal/>
    </border>
    <border diagonalUp="1" diagonalDown="1">
      <left/>
      <right style="thin">
        <color theme="4" tint="-0.499984740745262"/>
      </right>
      <top style="thin">
        <color theme="4" tint="-0.499984740745262"/>
      </top>
      <bottom/>
      <diagonal style="hair">
        <color theme="2" tint="-9.9948118533890809E-2"/>
      </diagonal>
    </border>
    <border diagonalUp="1" diagonalDown="1">
      <left/>
      <right style="thin">
        <color theme="4" tint="-0.499984740745262"/>
      </right>
      <top/>
      <bottom/>
      <diagonal style="hair">
        <color theme="2" tint="-9.9948118533890809E-2"/>
      </diagonal>
    </border>
    <border diagonalUp="1" diagonalDown="1">
      <left/>
      <right style="thin">
        <color theme="4" tint="-0.499984740745262"/>
      </right>
      <top/>
      <bottom style="thin">
        <color theme="4" tint="-0.499984740745262"/>
      </bottom>
      <diagonal style="hair">
        <color theme="2" tint="-9.9948118533890809E-2"/>
      </diagonal>
    </border>
    <border>
      <left/>
      <right style="thin">
        <color theme="4" tint="-0.499984740745262"/>
      </right>
      <top/>
      <bottom/>
      <diagonal/>
    </border>
    <border diagonalUp="1" diagonalDown="1">
      <left/>
      <right style="thin">
        <color theme="4" tint="-0.499984740745262"/>
      </right>
      <top style="thin">
        <color theme="4" tint="-0.499984740745262"/>
      </top>
      <bottom style="thin">
        <color theme="4" tint="-0.499984740745262"/>
      </bottom>
      <diagonal style="hair">
        <color theme="2" tint="-9.9948118533890809E-2"/>
      </diagonal>
    </border>
    <border diagonalUp="1" diagonalDown="1">
      <left/>
      <right style="thin">
        <color theme="5" tint="-0.499984740745262"/>
      </right>
      <top style="thin">
        <color theme="5" tint="-0.499984740745262"/>
      </top>
      <bottom/>
      <diagonal style="hair">
        <color theme="2" tint="-9.9948118533890809E-2"/>
      </diagonal>
    </border>
    <border diagonalUp="1" diagonalDown="1">
      <left/>
      <right style="thin">
        <color theme="5" tint="-0.499984740745262"/>
      </right>
      <top/>
      <bottom/>
      <diagonal style="hair">
        <color theme="2" tint="-9.9948118533890809E-2"/>
      </diagonal>
    </border>
    <border diagonalUp="1" diagonalDown="1">
      <left/>
      <right style="thin">
        <color theme="5" tint="-0.499984740745262"/>
      </right>
      <top/>
      <bottom style="thin">
        <color theme="5" tint="-0.499984740745262"/>
      </bottom>
      <diagonal style="hair">
        <color theme="2" tint="-9.9948118533890809E-2"/>
      </diagonal>
    </border>
    <border diagonalUp="1" diagonalDown="1">
      <left/>
      <right style="thin">
        <color theme="9" tint="-0.499984740745262"/>
      </right>
      <top/>
      <bottom/>
      <diagonal style="hair">
        <color theme="2" tint="-9.9948118533890809E-2"/>
      </diagonal>
    </border>
    <border>
      <left style="thin">
        <color theme="9" tint="-0.499984740745262"/>
      </left>
      <right/>
      <top/>
      <bottom/>
      <diagonal/>
    </border>
    <border diagonalUp="1" diagonalDown="1">
      <left/>
      <right style="thin">
        <color theme="9" tint="-0.499984740745262"/>
      </right>
      <top/>
      <bottom style="thin">
        <color theme="9" tint="-0.499984740745262"/>
      </bottom>
      <diagonal style="hair">
        <color theme="2" tint="-9.9948118533890809E-2"/>
      </diagonal>
    </border>
    <border>
      <left/>
      <right/>
      <top/>
      <bottom style="thin">
        <color theme="9" tint="-0.499984740745262"/>
      </bottom>
      <diagonal/>
    </border>
    <border>
      <left style="thin">
        <color theme="9" tint="-0.499984740745262"/>
      </left>
      <right/>
      <top/>
      <bottom style="thin">
        <color theme="9" tint="-0.499984740745262"/>
      </bottom>
      <diagonal/>
    </border>
    <border>
      <left style="thin">
        <color rgb="FF0070C0"/>
      </left>
      <right style="thin">
        <color rgb="FF0070C0"/>
      </right>
      <top style="thin">
        <color rgb="FF0070C0"/>
      </top>
      <bottom style="thin">
        <color rgb="FF0070C0"/>
      </bottom>
      <diagonal/>
    </border>
    <border>
      <left/>
      <right style="thin">
        <color rgb="FF0070C0"/>
      </right>
      <top style="thin">
        <color rgb="FF0070C0"/>
      </top>
      <bottom style="thin">
        <color rgb="FF0070C0"/>
      </bottom>
      <diagonal/>
    </border>
    <border>
      <left style="medium">
        <color theme="8" tint="-0.499984740745262"/>
      </left>
      <right/>
      <top style="medium">
        <color theme="8" tint="-0.499984740745262"/>
      </top>
      <bottom/>
      <diagonal/>
    </border>
    <border>
      <left/>
      <right/>
      <top style="medium">
        <color theme="8" tint="-0.499984740745262"/>
      </top>
      <bottom/>
      <diagonal/>
    </border>
    <border>
      <left/>
      <right style="medium">
        <color theme="8" tint="-0.499984740745262"/>
      </right>
      <top style="medium">
        <color theme="8" tint="-0.499984740745262"/>
      </top>
      <bottom/>
      <diagonal/>
    </border>
    <border>
      <left style="medium">
        <color theme="8" tint="-0.499984740745262"/>
      </left>
      <right/>
      <top/>
      <bottom/>
      <diagonal/>
    </border>
    <border>
      <left/>
      <right style="medium">
        <color theme="8" tint="-0.499984740745262"/>
      </right>
      <top/>
      <bottom/>
      <diagonal/>
    </border>
    <border>
      <left style="medium">
        <color theme="8" tint="-0.499984740745262"/>
      </left>
      <right/>
      <top/>
      <bottom style="medium">
        <color theme="8" tint="-0.499984740745262"/>
      </bottom>
      <diagonal/>
    </border>
    <border>
      <left/>
      <right/>
      <top/>
      <bottom style="medium">
        <color theme="8" tint="-0.499984740745262"/>
      </bottom>
      <diagonal/>
    </border>
    <border>
      <left/>
      <right style="medium">
        <color theme="8" tint="-0.499984740745262"/>
      </right>
      <top/>
      <bottom style="medium">
        <color theme="8" tint="-0.499984740745262"/>
      </bottom>
      <diagonal/>
    </border>
  </borders>
  <cellStyleXfs count="4">
    <xf numFmtId="0" fontId="0" fillId="0" borderId="0"/>
    <xf numFmtId="0" fontId="4" fillId="0" borderId="0" applyNumberFormat="0" applyFill="0" applyBorder="0" applyAlignment="0" applyProtection="0"/>
    <xf numFmtId="43" fontId="16" fillId="0" borderId="0" applyFont="0" applyFill="0" applyBorder="0" applyAlignment="0" applyProtection="0"/>
    <xf numFmtId="9" fontId="16" fillId="0" borderId="0" applyFont="0" applyFill="0" applyBorder="0" applyAlignment="0" applyProtection="0"/>
  </cellStyleXfs>
  <cellXfs count="340">
    <xf numFmtId="0" fontId="0" fillId="0" borderId="0" xfId="0"/>
    <xf numFmtId="0" fontId="0" fillId="0" borderId="0" xfId="0" applyAlignment="1">
      <alignment wrapText="1"/>
    </xf>
    <xf numFmtId="0" fontId="0" fillId="0" borderId="0" xfId="0" applyAlignment="1">
      <alignment horizontal="center" vertical="center"/>
    </xf>
    <xf numFmtId="0" fontId="1" fillId="0" borderId="0" xfId="0" applyFont="1"/>
    <xf numFmtId="0" fontId="6" fillId="0" borderId="0" xfId="0" applyFont="1"/>
    <xf numFmtId="0" fontId="10" fillId="0" borderId="0" xfId="0" applyFont="1" applyAlignment="1">
      <alignment horizontal="center" vertical="center"/>
    </xf>
    <xf numFmtId="0" fontId="10" fillId="0" borderId="0" xfId="0" applyFont="1"/>
    <xf numFmtId="0" fontId="10" fillId="4" borderId="0" xfId="0" applyFont="1" applyFill="1" applyAlignment="1">
      <alignment horizontal="center" vertical="center"/>
    </xf>
    <xf numFmtId="0" fontId="10" fillId="3" borderId="0" xfId="0" applyFont="1" applyFill="1" applyAlignment="1">
      <alignment horizontal="center" vertical="center"/>
    </xf>
    <xf numFmtId="0" fontId="14" fillId="0" borderId="0" xfId="0" applyFont="1"/>
    <xf numFmtId="3" fontId="0" fillId="0" borderId="0" xfId="0" applyNumberFormat="1"/>
    <xf numFmtId="0" fontId="6" fillId="4" borderId="4" xfId="0" applyFont="1" applyFill="1" applyBorder="1" applyAlignment="1">
      <alignment horizontal="center" vertical="center"/>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xf>
    <xf numFmtId="0" fontId="9" fillId="0" borderId="0" xfId="0" applyFont="1" applyAlignment="1">
      <alignment vertical="center" textRotation="90" wrapText="1"/>
    </xf>
    <xf numFmtId="0" fontId="7" fillId="7" borderId="7" xfId="0" applyFont="1" applyFill="1" applyBorder="1" applyAlignment="1">
      <alignment horizontal="center" vertical="center" textRotation="90" wrapText="1"/>
    </xf>
    <xf numFmtId="0" fontId="13" fillId="6" borderId="4" xfId="0" applyFont="1" applyFill="1" applyBorder="1"/>
    <xf numFmtId="0" fontId="13" fillId="6" borderId="6" xfId="0" applyFont="1" applyFill="1" applyBorder="1"/>
    <xf numFmtId="49" fontId="15" fillId="0" borderId="7" xfId="0" applyNumberFormat="1" applyFont="1" applyBorder="1" applyAlignment="1">
      <alignment horizontal="center" vertical="center"/>
    </xf>
    <xf numFmtId="49" fontId="9" fillId="0" borderId="7" xfId="0" applyNumberFormat="1" applyFont="1" applyBorder="1" applyAlignment="1">
      <alignment horizontal="center" vertical="center"/>
    </xf>
    <xf numFmtId="0" fontId="15" fillId="0" borderId="7" xfId="0" applyFont="1" applyBorder="1" applyAlignment="1">
      <alignment horizontal="center" vertical="center"/>
    </xf>
    <xf numFmtId="0" fontId="9" fillId="0" borderId="0" xfId="0" applyFont="1"/>
    <xf numFmtId="49" fontId="9" fillId="0" borderId="0" xfId="0" applyNumberFormat="1" applyFont="1" applyAlignment="1">
      <alignment horizontal="center" vertical="center"/>
    </xf>
    <xf numFmtId="0" fontId="15" fillId="0" borderId="0" xfId="0" applyFont="1" applyAlignment="1">
      <alignment horizontal="center" vertical="center"/>
    </xf>
    <xf numFmtId="49" fontId="15" fillId="0" borderId="0" xfId="0" applyNumberFormat="1" applyFont="1" applyAlignment="1">
      <alignment horizontal="center" vertical="center"/>
    </xf>
    <xf numFmtId="49" fontId="0" fillId="0" borderId="0" xfId="0" applyNumberFormat="1" applyAlignment="1">
      <alignment horizontal="center" vertical="center"/>
    </xf>
    <xf numFmtId="0" fontId="6" fillId="0" borderId="0" xfId="0" applyFont="1" applyAlignment="1">
      <alignment horizontal="left" indent="2"/>
    </xf>
    <xf numFmtId="3" fontId="19" fillId="9" borderId="0" xfId="0" applyNumberFormat="1" applyFont="1" applyFill="1"/>
    <xf numFmtId="0" fontId="21" fillId="6" borderId="6" xfId="0" applyFont="1" applyFill="1" applyBorder="1" applyAlignment="1">
      <alignment horizontal="center" vertical="center"/>
    </xf>
    <xf numFmtId="0" fontId="21" fillId="6" borderId="6" xfId="0" applyFont="1" applyFill="1" applyBorder="1" applyAlignment="1">
      <alignment horizontal="left" indent="1"/>
    </xf>
    <xf numFmtId="49" fontId="0" fillId="0" borderId="7" xfId="0" applyNumberFormat="1" applyBorder="1" applyAlignment="1">
      <alignment horizontal="center" vertical="center"/>
    </xf>
    <xf numFmtId="0" fontId="0" fillId="0" borderId="7" xfId="0" applyBorder="1"/>
    <xf numFmtId="3" fontId="0" fillId="5" borderId="8" xfId="0" applyNumberFormat="1" applyFill="1" applyBorder="1"/>
    <xf numFmtId="0" fontId="0" fillId="14" borderId="0" xfId="0" applyFill="1" applyAlignment="1">
      <alignment horizontal="center" vertical="center"/>
    </xf>
    <xf numFmtId="0" fontId="0" fillId="14" borderId="0" xfId="0" applyFill="1"/>
    <xf numFmtId="3" fontId="0" fillId="14" borderId="0" xfId="0" applyNumberFormat="1" applyFill="1"/>
    <xf numFmtId="3" fontId="22" fillId="11" borderId="0" xfId="0" applyNumberFormat="1" applyFont="1" applyFill="1"/>
    <xf numFmtId="3" fontId="23" fillId="11" borderId="0" xfId="0" applyNumberFormat="1" applyFont="1" applyFill="1"/>
    <xf numFmtId="0" fontId="15" fillId="0" borderId="0" xfId="0" applyFont="1" applyAlignment="1">
      <alignment horizontal="left" indent="2"/>
    </xf>
    <xf numFmtId="3" fontId="20" fillId="2" borderId="0" xfId="0" applyNumberFormat="1" applyFont="1" applyFill="1"/>
    <xf numFmtId="0" fontId="15" fillId="0" borderId="0" xfId="0" applyFont="1" applyAlignment="1">
      <alignment horizontal="left" wrapText="1" indent="3"/>
    </xf>
    <xf numFmtId="0" fontId="15" fillId="0" borderId="0" xfId="0" applyFont="1" applyAlignment="1">
      <alignment horizontal="left" indent="4"/>
    </xf>
    <xf numFmtId="49" fontId="6" fillId="5" borderId="0" xfId="0" applyNumberFormat="1" applyFont="1" applyFill="1" applyAlignment="1">
      <alignment horizontal="center"/>
    </xf>
    <xf numFmtId="0" fontId="9" fillId="0" borderId="0" xfId="0" applyFont="1" applyAlignment="1">
      <alignment wrapText="1"/>
    </xf>
    <xf numFmtId="0" fontId="8" fillId="0" borderId="0" xfId="0" applyFont="1"/>
    <xf numFmtId="0" fontId="8" fillId="0" borderId="0" xfId="0" applyFont="1" applyAlignment="1">
      <alignment wrapText="1"/>
    </xf>
    <xf numFmtId="0" fontId="9" fillId="9" borderId="9" xfId="0" applyFont="1" applyFill="1" applyBorder="1" applyAlignment="1">
      <alignment vertical="center" textRotation="90" wrapText="1"/>
    </xf>
    <xf numFmtId="0" fontId="9" fillId="9" borderId="10" xfId="0" applyFont="1" applyFill="1" applyBorder="1" applyAlignment="1">
      <alignment vertical="center" textRotation="90" wrapText="1"/>
    </xf>
    <xf numFmtId="3" fontId="13" fillId="10" borderId="18" xfId="0" applyNumberFormat="1" applyFont="1" applyFill="1" applyBorder="1"/>
    <xf numFmtId="0" fontId="13" fillId="10" borderId="17" xfId="0" applyFont="1" applyFill="1" applyBorder="1" applyAlignment="1">
      <alignment horizontal="center" vertical="center"/>
    </xf>
    <xf numFmtId="0" fontId="13" fillId="10" borderId="18" xfId="0" applyFont="1" applyFill="1" applyBorder="1"/>
    <xf numFmtId="3" fontId="13" fillId="10" borderId="21" xfId="0" applyNumberFormat="1" applyFont="1" applyFill="1" applyBorder="1"/>
    <xf numFmtId="0" fontId="13" fillId="10" borderId="22" xfId="0" applyFont="1" applyFill="1" applyBorder="1" applyAlignment="1">
      <alignment horizontal="center" vertical="center"/>
    </xf>
    <xf numFmtId="0" fontId="13" fillId="10" borderId="23" xfId="0" applyFont="1" applyFill="1" applyBorder="1"/>
    <xf numFmtId="3" fontId="13" fillId="10" borderId="23" xfId="0" applyNumberFormat="1" applyFont="1" applyFill="1" applyBorder="1"/>
    <xf numFmtId="3" fontId="13" fillId="10" borderId="24" xfId="0" applyNumberFormat="1" applyFont="1" applyFill="1" applyBorder="1"/>
    <xf numFmtId="0" fontId="9" fillId="4" borderId="32" xfId="0" applyFont="1" applyFill="1" applyBorder="1" applyAlignment="1">
      <alignment horizontal="center" vertical="center" textRotation="90" wrapText="1"/>
    </xf>
    <xf numFmtId="0" fontId="13" fillId="6" borderId="33" xfId="0" applyFont="1" applyFill="1" applyBorder="1"/>
    <xf numFmtId="3" fontId="0" fillId="3" borderId="35" xfId="0" applyNumberFormat="1" applyFill="1" applyBorder="1"/>
    <xf numFmtId="0" fontId="13" fillId="12" borderId="37" xfId="0" applyFont="1" applyFill="1" applyBorder="1"/>
    <xf numFmtId="3" fontId="13" fillId="12" borderId="37" xfId="0" applyNumberFormat="1" applyFont="1" applyFill="1" applyBorder="1"/>
    <xf numFmtId="0" fontId="13" fillId="12" borderId="37" xfId="0" applyFont="1" applyFill="1" applyBorder="1" applyAlignment="1">
      <alignment horizontal="center" vertical="center"/>
    </xf>
    <xf numFmtId="0" fontId="9" fillId="11" borderId="39" xfId="0" applyFont="1" applyFill="1" applyBorder="1" applyAlignment="1">
      <alignment vertical="center" textRotation="90" wrapText="1"/>
    </xf>
    <xf numFmtId="0" fontId="9" fillId="11" borderId="40" xfId="0" applyFont="1" applyFill="1" applyBorder="1" applyAlignment="1">
      <alignment vertical="center" textRotation="90" wrapText="1"/>
    </xf>
    <xf numFmtId="3" fontId="0" fillId="14" borderId="45" xfId="0" applyNumberFormat="1" applyFill="1" applyBorder="1"/>
    <xf numFmtId="3" fontId="22" fillId="11" borderId="45" xfId="0" applyNumberFormat="1" applyFont="1" applyFill="1" applyBorder="1"/>
    <xf numFmtId="3" fontId="0" fillId="5" borderId="46" xfId="0" applyNumberFormat="1" applyFill="1" applyBorder="1"/>
    <xf numFmtId="3" fontId="23" fillId="11" borderId="45" xfId="0" applyNumberFormat="1" applyFont="1" applyFill="1" applyBorder="1"/>
    <xf numFmtId="3" fontId="13" fillId="12" borderId="47" xfId="0" applyNumberFormat="1" applyFont="1" applyFill="1" applyBorder="1"/>
    <xf numFmtId="0" fontId="13" fillId="12" borderId="50" xfId="0" applyFont="1" applyFill="1" applyBorder="1" applyAlignment="1">
      <alignment horizontal="center" vertical="center"/>
    </xf>
    <xf numFmtId="0" fontId="13" fillId="12" borderId="50" xfId="0" applyFont="1" applyFill="1" applyBorder="1"/>
    <xf numFmtId="3" fontId="13" fillId="12" borderId="50" xfId="0" applyNumberFormat="1" applyFont="1" applyFill="1" applyBorder="1"/>
    <xf numFmtId="3" fontId="13" fillId="12" borderId="51" xfId="0" applyNumberFormat="1" applyFont="1" applyFill="1" applyBorder="1"/>
    <xf numFmtId="164" fontId="13" fillId="7" borderId="59" xfId="2" applyNumberFormat="1" applyFont="1" applyFill="1" applyBorder="1" applyAlignment="1"/>
    <xf numFmtId="49" fontId="13" fillId="7" borderId="60" xfId="0" applyNumberFormat="1" applyFont="1" applyFill="1" applyBorder="1" applyAlignment="1">
      <alignment horizontal="center" vertical="center"/>
    </xf>
    <xf numFmtId="0" fontId="13" fillId="7" borderId="60" xfId="0" applyFont="1" applyFill="1" applyBorder="1" applyAlignment="1">
      <alignment horizontal="left"/>
    </xf>
    <xf numFmtId="164" fontId="13" fillId="7" borderId="60" xfId="2" applyNumberFormat="1" applyFont="1" applyFill="1" applyBorder="1" applyAlignment="1"/>
    <xf numFmtId="9" fontId="20" fillId="2" borderId="0" xfId="3" applyFont="1" applyFill="1" applyBorder="1"/>
    <xf numFmtId="164" fontId="21" fillId="7" borderId="59" xfId="2" applyNumberFormat="1" applyFont="1" applyFill="1" applyBorder="1" applyAlignment="1"/>
    <xf numFmtId="49" fontId="21" fillId="7" borderId="60" xfId="0" applyNumberFormat="1" applyFont="1" applyFill="1" applyBorder="1" applyAlignment="1">
      <alignment horizontal="center" vertical="center"/>
    </xf>
    <xf numFmtId="0" fontId="21" fillId="7" borderId="60" xfId="0" applyFont="1" applyFill="1" applyBorder="1" applyAlignment="1">
      <alignment horizontal="left"/>
    </xf>
    <xf numFmtId="164" fontId="21" fillId="7" borderId="60" xfId="2" applyNumberFormat="1" applyFont="1" applyFill="1" applyBorder="1" applyAlignment="1"/>
    <xf numFmtId="164" fontId="21" fillId="7" borderId="61" xfId="2" applyNumberFormat="1" applyFont="1" applyFill="1" applyBorder="1" applyAlignment="1"/>
    <xf numFmtId="49" fontId="21" fillId="7" borderId="58" xfId="0" applyNumberFormat="1" applyFont="1" applyFill="1" applyBorder="1" applyAlignment="1">
      <alignment horizontal="center" vertical="center"/>
    </xf>
    <xf numFmtId="164" fontId="21" fillId="7" borderId="58" xfId="2" applyNumberFormat="1" applyFont="1" applyFill="1" applyBorder="1" applyAlignment="1"/>
    <xf numFmtId="0" fontId="21" fillId="6" borderId="59" xfId="0" applyFont="1" applyFill="1" applyBorder="1" applyAlignment="1">
      <alignment horizontal="center"/>
    </xf>
    <xf numFmtId="0" fontId="21" fillId="6" borderId="60" xfId="0" applyFont="1" applyFill="1" applyBorder="1" applyAlignment="1">
      <alignment horizontal="center"/>
    </xf>
    <xf numFmtId="0" fontId="21" fillId="6" borderId="60" xfId="0" applyFont="1" applyFill="1" applyBorder="1"/>
    <xf numFmtId="3" fontId="21" fillId="6" borderId="60" xfId="0" applyNumberFormat="1" applyFont="1" applyFill="1" applyBorder="1"/>
    <xf numFmtId="0" fontId="21" fillId="6" borderId="62" xfId="0" applyFont="1" applyFill="1" applyBorder="1" applyAlignment="1">
      <alignment horizontal="center"/>
    </xf>
    <xf numFmtId="3" fontId="21" fillId="6" borderId="25" xfId="0" applyNumberFormat="1" applyFont="1" applyFill="1" applyBorder="1"/>
    <xf numFmtId="0" fontId="21" fillId="6" borderId="25" xfId="0" applyFont="1" applyFill="1" applyBorder="1"/>
    <xf numFmtId="0" fontId="21" fillId="6" borderId="61" xfId="0" applyFont="1" applyFill="1" applyBorder="1" applyAlignment="1">
      <alignment horizontal="center"/>
    </xf>
    <xf numFmtId="0" fontId="21" fillId="6" borderId="58" xfId="0" applyFont="1" applyFill="1" applyBorder="1" applyAlignment="1">
      <alignment horizontal="center"/>
    </xf>
    <xf numFmtId="0" fontId="21" fillId="6" borderId="58" xfId="0" applyFont="1" applyFill="1" applyBorder="1" applyAlignment="1">
      <alignment horizontal="left" wrapText="1" indent="1"/>
    </xf>
    <xf numFmtId="0" fontId="21" fillId="6" borderId="58" xfId="0" applyFont="1" applyFill="1" applyBorder="1"/>
    <xf numFmtId="0" fontId="21" fillId="6" borderId="60" xfId="0" applyFont="1" applyFill="1" applyBorder="1" applyAlignment="1">
      <alignment horizontal="left" indent="1"/>
    </xf>
    <xf numFmtId="0" fontId="21" fillId="6" borderId="59" xfId="0" applyFont="1" applyFill="1" applyBorder="1"/>
    <xf numFmtId="0" fontId="21" fillId="6" borderId="59" xfId="0" applyFont="1" applyFill="1" applyBorder="1" applyAlignment="1">
      <alignment vertical="center" textRotation="90"/>
    </xf>
    <xf numFmtId="0" fontId="21" fillId="7" borderId="58" xfId="0" applyFont="1" applyFill="1" applyBorder="1" applyAlignment="1">
      <alignment horizontal="center"/>
    </xf>
    <xf numFmtId="0" fontId="6" fillId="4" borderId="66" xfId="0" applyFont="1" applyFill="1" applyBorder="1" applyAlignment="1">
      <alignment horizontal="center" vertical="center" wrapText="1"/>
    </xf>
    <xf numFmtId="3" fontId="21" fillId="6" borderId="67" xfId="0" applyNumberFormat="1" applyFont="1" applyFill="1" applyBorder="1"/>
    <xf numFmtId="0" fontId="21" fillId="6" borderId="67" xfId="0" applyFont="1" applyFill="1" applyBorder="1"/>
    <xf numFmtId="0" fontId="21" fillId="6" borderId="68" xfId="0" applyFont="1" applyFill="1" applyBorder="1"/>
    <xf numFmtId="0" fontId="21" fillId="6" borderId="64" xfId="0" applyFont="1" applyFill="1" applyBorder="1"/>
    <xf numFmtId="0" fontId="21" fillId="7" borderId="67" xfId="0" applyFont="1" applyFill="1" applyBorder="1"/>
    <xf numFmtId="164" fontId="21" fillId="7" borderId="67" xfId="2" applyNumberFormat="1" applyFont="1" applyFill="1" applyBorder="1" applyAlignment="1"/>
    <xf numFmtId="0" fontId="13" fillId="7" borderId="67" xfId="0" applyFont="1" applyFill="1" applyBorder="1"/>
    <xf numFmtId="0" fontId="21" fillId="7" borderId="64" xfId="0" applyFont="1" applyFill="1" applyBorder="1"/>
    <xf numFmtId="164" fontId="13" fillId="7" borderId="69" xfId="2" applyNumberFormat="1" applyFont="1" applyFill="1" applyBorder="1" applyAlignment="1"/>
    <xf numFmtId="49" fontId="13" fillId="7" borderId="70" xfId="0" applyNumberFormat="1" applyFont="1" applyFill="1" applyBorder="1" applyAlignment="1">
      <alignment horizontal="center" vertical="center"/>
    </xf>
    <xf numFmtId="0" fontId="13" fillId="7" borderId="70" xfId="0" applyFont="1" applyFill="1" applyBorder="1" applyAlignment="1">
      <alignment horizontal="left"/>
    </xf>
    <xf numFmtId="164" fontId="13" fillId="7" borderId="70" xfId="2" applyNumberFormat="1" applyFont="1" applyFill="1" applyBorder="1" applyAlignment="1"/>
    <xf numFmtId="0" fontId="13" fillId="7" borderId="71" xfId="0" applyFont="1" applyFill="1" applyBorder="1"/>
    <xf numFmtId="0" fontId="24" fillId="8" borderId="60" xfId="0" applyFont="1" applyFill="1" applyBorder="1" applyAlignment="1">
      <alignment horizontal="center"/>
    </xf>
    <xf numFmtId="49" fontId="24" fillId="8" borderId="60" xfId="0" applyNumberFormat="1" applyFont="1" applyFill="1" applyBorder="1" applyAlignment="1">
      <alignment horizontal="center" vertical="center"/>
    </xf>
    <xf numFmtId="0" fontId="9" fillId="8" borderId="62" xfId="0" applyFont="1" applyFill="1" applyBorder="1" applyAlignment="1">
      <alignment vertical="center" textRotation="90" wrapText="1"/>
    </xf>
    <xf numFmtId="3" fontId="20" fillId="2" borderId="25" xfId="0" applyNumberFormat="1" applyFont="1" applyFill="1" applyBorder="1"/>
    <xf numFmtId="3" fontId="0" fillId="3" borderId="75" xfId="0" applyNumberFormat="1" applyFill="1" applyBorder="1"/>
    <xf numFmtId="3" fontId="0" fillId="3" borderId="76" xfId="0" applyNumberFormat="1" applyFill="1" applyBorder="1"/>
    <xf numFmtId="3" fontId="0" fillId="3" borderId="78" xfId="0" applyNumberFormat="1" applyFill="1" applyBorder="1"/>
    <xf numFmtId="3" fontId="0" fillId="5" borderId="82" xfId="0" applyNumberFormat="1" applyFill="1" applyBorder="1"/>
    <xf numFmtId="3" fontId="22" fillId="11" borderId="83" xfId="0" applyNumberFormat="1" applyFont="1" applyFill="1" applyBorder="1"/>
    <xf numFmtId="14" fontId="0" fillId="0" borderId="0" xfId="0" applyNumberFormat="1"/>
    <xf numFmtId="0" fontId="10" fillId="4" borderId="0" xfId="0" applyFont="1" applyFill="1" applyAlignment="1">
      <alignment horizontal="left"/>
    </xf>
    <xf numFmtId="0" fontId="10" fillId="4" borderId="3" xfId="0" applyFont="1" applyFill="1" applyBorder="1" applyAlignment="1">
      <alignment horizontal="left"/>
    </xf>
    <xf numFmtId="0" fontId="10" fillId="3" borderId="0" xfId="0" applyFont="1" applyFill="1" applyAlignment="1">
      <alignment horizontal="left" wrapText="1"/>
    </xf>
    <xf numFmtId="0" fontId="10" fillId="3" borderId="3" xfId="0" applyFont="1" applyFill="1" applyBorder="1" applyAlignment="1">
      <alignment horizontal="left" wrapText="1"/>
    </xf>
    <xf numFmtId="0" fontId="10" fillId="4" borderId="0" xfId="0" applyFont="1" applyFill="1" applyAlignment="1">
      <alignment horizontal="left" wrapText="1"/>
    </xf>
    <xf numFmtId="0" fontId="10" fillId="4" borderId="3" xfId="0" applyFont="1" applyFill="1" applyBorder="1" applyAlignment="1">
      <alignment horizontal="left" wrapText="1"/>
    </xf>
    <xf numFmtId="3" fontId="22" fillId="11" borderId="38" xfId="0" applyNumberFormat="1" applyFont="1" applyFill="1" applyBorder="1"/>
    <xf numFmtId="3" fontId="23" fillId="11" borderId="38" xfId="0" applyNumberFormat="1" applyFont="1" applyFill="1" applyBorder="1"/>
    <xf numFmtId="1" fontId="0" fillId="3" borderId="85" xfId="0" applyNumberFormat="1" applyFill="1" applyBorder="1" applyAlignment="1">
      <alignment horizontal="center" wrapText="1"/>
    </xf>
    <xf numFmtId="1" fontId="0" fillId="3" borderId="86" xfId="0" applyNumberFormat="1" applyFill="1" applyBorder="1" applyAlignment="1">
      <alignment horizontal="center"/>
    </xf>
    <xf numFmtId="1" fontId="0" fillId="2" borderId="85" xfId="0" applyNumberFormat="1" applyFill="1" applyBorder="1" applyAlignment="1">
      <alignment horizontal="center" wrapText="1"/>
    </xf>
    <xf numFmtId="0" fontId="0" fillId="2" borderId="86" xfId="0" applyFill="1" applyBorder="1" applyAlignment="1">
      <alignment horizontal="center"/>
    </xf>
    <xf numFmtId="0" fontId="25" fillId="0" borderId="0" xfId="0" applyFont="1"/>
    <xf numFmtId="0" fontId="10" fillId="3" borderId="0" xfId="0" applyFont="1" applyFill="1" applyAlignment="1">
      <alignment horizontal="left"/>
    </xf>
    <xf numFmtId="9" fontId="20" fillId="2" borderId="0" xfId="3" applyFont="1" applyFill="1"/>
    <xf numFmtId="0" fontId="0" fillId="15" borderId="0" xfId="0" applyFill="1"/>
    <xf numFmtId="0" fontId="0" fillId="15" borderId="85" xfId="0" applyFill="1" applyBorder="1" applyAlignment="1">
      <alignment horizontal="center" wrapText="1"/>
    </xf>
    <xf numFmtId="0" fontId="0" fillId="15" borderId="86" xfId="0" applyFill="1" applyBorder="1" applyAlignment="1">
      <alignment horizontal="center" wrapText="1"/>
    </xf>
    <xf numFmtId="0" fontId="0" fillId="15" borderId="83" xfId="0" applyFill="1" applyBorder="1" applyAlignment="1">
      <alignment horizontal="center" wrapText="1"/>
    </xf>
    <xf numFmtId="0" fontId="0" fillId="15" borderId="0" xfId="0" applyFill="1" applyAlignment="1">
      <alignment horizontal="center" vertical="center"/>
    </xf>
    <xf numFmtId="0" fontId="3" fillId="15" borderId="0" xfId="0" applyFont="1" applyFill="1" applyAlignment="1">
      <alignment horizontal="center" vertical="center"/>
    </xf>
    <xf numFmtId="0" fontId="10" fillId="15" borderId="0" xfId="0" applyFont="1" applyFill="1" applyAlignment="1">
      <alignment horizontal="center" vertical="center"/>
    </xf>
    <xf numFmtId="0" fontId="10" fillId="15" borderId="0" xfId="0" applyFont="1" applyFill="1"/>
    <xf numFmtId="0" fontId="11" fillId="15" borderId="2" xfId="0" applyFont="1" applyFill="1" applyBorder="1" applyAlignment="1">
      <alignment horizontal="center" vertical="center"/>
    </xf>
    <xf numFmtId="0" fontId="2" fillId="15" borderId="0" xfId="0" applyFont="1" applyFill="1" applyAlignment="1">
      <alignment horizontal="center" vertical="center"/>
    </xf>
    <xf numFmtId="0" fontId="14" fillId="15" borderId="0" xfId="0" applyFont="1" applyFill="1"/>
    <xf numFmtId="3" fontId="0" fillId="15" borderId="0" xfId="0" applyNumberFormat="1" applyFill="1"/>
    <xf numFmtId="9" fontId="0" fillId="15" borderId="0" xfId="3" applyFont="1" applyFill="1"/>
    <xf numFmtId="3" fontId="10" fillId="15" borderId="0" xfId="0" applyNumberFormat="1" applyFont="1" applyFill="1"/>
    <xf numFmtId="0" fontId="9" fillId="15" borderId="0" xfId="0" applyFont="1" applyFill="1" applyAlignment="1">
      <alignment vertical="center" textRotation="90" wrapText="1"/>
    </xf>
    <xf numFmtId="0" fontId="10" fillId="15" borderId="0" xfId="0" applyFont="1" applyFill="1" applyAlignment="1">
      <alignment horizontal="left" vertical="center"/>
    </xf>
    <xf numFmtId="49" fontId="17" fillId="15" borderId="0" xfId="0" applyNumberFormat="1" applyFont="1" applyFill="1" applyAlignment="1">
      <alignment horizontal="center" vertical="center"/>
    </xf>
    <xf numFmtId="0" fontId="17" fillId="15" borderId="0" xfId="0" applyFont="1" applyFill="1" applyAlignment="1">
      <alignment horizontal="left"/>
    </xf>
    <xf numFmtId="164" fontId="17" fillId="15" borderId="0" xfId="2" applyNumberFormat="1" applyFont="1" applyFill="1" applyAlignment="1"/>
    <xf numFmtId="0" fontId="17" fillId="15" borderId="0" xfId="0" applyFont="1" applyFill="1"/>
    <xf numFmtId="0" fontId="6" fillId="15" borderId="0" xfId="0" applyFont="1" applyFill="1"/>
    <xf numFmtId="0" fontId="27" fillId="15" borderId="0" xfId="1" applyFont="1" applyFill="1"/>
    <xf numFmtId="0" fontId="28" fillId="15" borderId="0" xfId="0" applyFont="1" applyFill="1"/>
    <xf numFmtId="165" fontId="0" fillId="15" borderId="0" xfId="3" applyNumberFormat="1" applyFont="1" applyFill="1"/>
    <xf numFmtId="0" fontId="0" fillId="0" borderId="87" xfId="0" applyBorder="1"/>
    <xf numFmtId="3" fontId="0" fillId="0" borderId="87" xfId="0" applyNumberFormat="1" applyBorder="1"/>
    <xf numFmtId="3" fontId="0" fillId="0" borderId="88" xfId="0" applyNumberFormat="1" applyBorder="1"/>
    <xf numFmtId="0" fontId="2" fillId="15" borderId="0" xfId="0" applyFont="1" applyFill="1"/>
    <xf numFmtId="0" fontId="29" fillId="15" borderId="0" xfId="0" applyFont="1" applyFill="1"/>
    <xf numFmtId="0" fontId="27" fillId="15" borderId="0" xfId="1" applyFont="1" applyFill="1" applyAlignment="1">
      <alignment horizontal="center"/>
    </xf>
    <xf numFmtId="0" fontId="30" fillId="15" borderId="0" xfId="1" applyFont="1" applyFill="1" applyAlignment="1">
      <alignment horizontal="left"/>
    </xf>
    <xf numFmtId="0" fontId="16" fillId="0" borderId="0" xfId="0" applyFont="1"/>
    <xf numFmtId="0" fontId="29" fillId="15" borderId="0" xfId="0" applyFont="1" applyFill="1" applyAlignment="1">
      <alignment horizontal="center"/>
    </xf>
    <xf numFmtId="0" fontId="16" fillId="15" borderId="0" xfId="0" applyFont="1" applyFill="1"/>
    <xf numFmtId="0" fontId="9" fillId="15" borderId="0" xfId="0" applyFont="1" applyFill="1" applyAlignment="1">
      <alignment wrapText="1"/>
    </xf>
    <xf numFmtId="0" fontId="0" fillId="15" borderId="0" xfId="0" applyFill="1" applyAlignment="1">
      <alignment wrapText="1"/>
    </xf>
    <xf numFmtId="0" fontId="0" fillId="15" borderId="0" xfId="0" applyFill="1" applyAlignment="1">
      <alignment horizontal="center" wrapText="1"/>
    </xf>
    <xf numFmtId="0" fontId="0" fillId="0" borderId="89" xfId="0" applyBorder="1"/>
    <xf numFmtId="0" fontId="0" fillId="15" borderId="90" xfId="0" applyFill="1" applyBorder="1"/>
    <xf numFmtId="0" fontId="0" fillId="15" borderId="91" xfId="0" applyFill="1" applyBorder="1"/>
    <xf numFmtId="0" fontId="0" fillId="0" borderId="93" xfId="0" applyBorder="1"/>
    <xf numFmtId="0" fontId="0" fillId="15" borderId="92" xfId="0" applyFill="1" applyBorder="1"/>
    <xf numFmtId="0" fontId="0" fillId="15" borderId="93" xfId="0" applyFill="1" applyBorder="1"/>
    <xf numFmtId="0" fontId="0" fillId="15" borderId="92" xfId="0" applyFill="1" applyBorder="1" applyAlignment="1">
      <alignment horizontal="center"/>
    </xf>
    <xf numFmtId="0" fontId="25" fillId="15" borderId="93" xfId="0" applyFont="1" applyFill="1" applyBorder="1"/>
    <xf numFmtId="0" fontId="9" fillId="15" borderId="92" xfId="0" applyFont="1" applyFill="1" applyBorder="1" applyAlignment="1">
      <alignment horizontal="center"/>
    </xf>
    <xf numFmtId="0" fontId="0" fillId="15" borderId="94" xfId="0" applyFill="1" applyBorder="1"/>
    <xf numFmtId="0" fontId="0" fillId="15" borderId="95" xfId="0" applyFill="1" applyBorder="1" applyAlignment="1">
      <alignment horizontal="left" wrapText="1"/>
    </xf>
    <xf numFmtId="0" fontId="0" fillId="15" borderId="95" xfId="0" applyFill="1" applyBorder="1" applyAlignment="1">
      <alignment horizontal="left"/>
    </xf>
    <xf numFmtId="0" fontId="0" fillId="15" borderId="95" xfId="0" applyFill="1" applyBorder="1"/>
    <xf numFmtId="0" fontId="0" fillId="15" borderId="96" xfId="0" applyFill="1" applyBorder="1"/>
    <xf numFmtId="14" fontId="0" fillId="15" borderId="85" xfId="2" applyNumberFormat="1" applyFont="1" applyFill="1" applyBorder="1" applyAlignment="1" applyProtection="1">
      <alignment horizontal="center" vertical="center"/>
      <protection locked="0"/>
    </xf>
    <xf numFmtId="164" fontId="0" fillId="15" borderId="85" xfId="2" applyNumberFormat="1" applyFont="1" applyFill="1" applyBorder="1" applyAlignment="1" applyProtection="1">
      <alignment horizontal="center" vertical="center"/>
      <protection locked="0"/>
    </xf>
    <xf numFmtId="0" fontId="0" fillId="0" borderId="0" xfId="0" applyAlignment="1" applyProtection="1">
      <alignment horizontal="center"/>
      <protection locked="0"/>
    </xf>
    <xf numFmtId="0" fontId="0" fillId="0" borderId="0" xfId="0" applyProtection="1">
      <protection locked="0"/>
    </xf>
    <xf numFmtId="0" fontId="9" fillId="15" borderId="92" xfId="0" applyFont="1" applyFill="1" applyBorder="1" applyProtection="1">
      <protection locked="0"/>
    </xf>
    <xf numFmtId="0" fontId="0" fillId="15" borderId="0" xfId="0" applyFill="1" applyProtection="1">
      <protection locked="0"/>
    </xf>
    <xf numFmtId="0" fontId="9" fillId="15" borderId="0" xfId="0" applyFont="1" applyFill="1" applyProtection="1">
      <protection locked="0"/>
    </xf>
    <xf numFmtId="0" fontId="0" fillId="15" borderId="93" xfId="0" applyFill="1" applyBorder="1" applyProtection="1">
      <protection locked="0"/>
    </xf>
    <xf numFmtId="0" fontId="0" fillId="15" borderId="0" xfId="0" applyFill="1" applyAlignment="1" applyProtection="1">
      <alignment horizontal="center"/>
      <protection locked="0"/>
    </xf>
    <xf numFmtId="0" fontId="25" fillId="15" borderId="0" xfId="0" applyFont="1" applyFill="1" applyProtection="1">
      <protection locked="0"/>
    </xf>
    <xf numFmtId="0" fontId="0" fillId="15" borderId="92" xfId="0" applyFill="1" applyBorder="1" applyProtection="1">
      <protection locked="0"/>
    </xf>
    <xf numFmtId="0" fontId="0" fillId="15" borderId="87" xfId="0" applyFill="1" applyBorder="1" applyAlignment="1">
      <alignment horizontal="center" vertical="center"/>
    </xf>
    <xf numFmtId="0" fontId="0" fillId="15" borderId="88" xfId="0" applyFill="1" applyBorder="1" applyAlignment="1">
      <alignment horizontal="center" vertical="center"/>
    </xf>
    <xf numFmtId="0" fontId="7" fillId="0" borderId="0" xfId="0" applyFont="1"/>
    <xf numFmtId="0" fontId="9" fillId="15" borderId="0" xfId="0" applyFont="1" applyFill="1"/>
    <xf numFmtId="0" fontId="15" fillId="15" borderId="0" xfId="0" applyFont="1" applyFill="1"/>
    <xf numFmtId="3" fontId="9" fillId="15" borderId="0" xfId="0" applyNumberFormat="1" applyFont="1" applyFill="1"/>
    <xf numFmtId="0" fontId="11" fillId="4" borderId="2" xfId="0" applyFont="1" applyFill="1" applyBorder="1" applyAlignment="1" applyProtection="1">
      <alignment horizontal="center"/>
      <protection locked="0"/>
    </xf>
    <xf numFmtId="3" fontId="6" fillId="0" borderId="0" xfId="0" applyNumberFormat="1" applyFont="1" applyProtection="1">
      <protection locked="0"/>
    </xf>
    <xf numFmtId="3" fontId="9" fillId="0" borderId="0" xfId="0" applyNumberFormat="1" applyFont="1" applyProtection="1">
      <protection locked="0"/>
    </xf>
    <xf numFmtId="49" fontId="6" fillId="5" borderId="0" xfId="0" applyNumberFormat="1" applyFont="1" applyFill="1" applyAlignment="1" applyProtection="1">
      <alignment horizontal="center"/>
      <protection locked="0"/>
    </xf>
    <xf numFmtId="3" fontId="6" fillId="0" borderId="58" xfId="0" applyNumberFormat="1" applyFont="1" applyBorder="1" applyProtection="1">
      <protection locked="0"/>
    </xf>
    <xf numFmtId="3" fontId="0" fillId="0" borderId="63" xfId="0" applyNumberFormat="1" applyBorder="1" applyProtection="1">
      <protection locked="0"/>
    </xf>
    <xf numFmtId="3" fontId="0" fillId="0" borderId="0" xfId="0" applyNumberFormat="1" applyProtection="1">
      <protection locked="0"/>
    </xf>
    <xf numFmtId="3" fontId="0" fillId="0" borderId="34" xfId="0" applyNumberFormat="1" applyBorder="1" applyProtection="1">
      <protection locked="0"/>
    </xf>
    <xf numFmtId="3" fontId="0" fillId="0" borderId="77" xfId="0" applyNumberFormat="1" applyBorder="1" applyProtection="1">
      <protection locked="0"/>
    </xf>
    <xf numFmtId="3" fontId="6" fillId="0" borderId="77" xfId="0" applyNumberFormat="1" applyFont="1" applyBorder="1" applyProtection="1">
      <protection locked="0"/>
    </xf>
    <xf numFmtId="3" fontId="6" fillId="0" borderId="34" xfId="0" applyNumberFormat="1" applyFont="1" applyBorder="1" applyProtection="1">
      <protection locked="0"/>
    </xf>
    <xf numFmtId="0" fontId="6" fillId="0" borderId="0" xfId="0" applyFont="1" applyProtection="1">
      <protection locked="0"/>
    </xf>
    <xf numFmtId="3" fontId="32" fillId="0" borderId="0" xfId="0" applyNumberFormat="1" applyFont="1"/>
    <xf numFmtId="3" fontId="1" fillId="0" borderId="0" xfId="0" applyNumberFormat="1" applyFont="1"/>
    <xf numFmtId="0" fontId="33" fillId="0" borderId="0" xfId="0" applyFont="1"/>
    <xf numFmtId="3" fontId="0" fillId="0" borderId="87" xfId="0" applyNumberFormat="1" applyBorder="1" applyAlignment="1">
      <alignment horizontal="right"/>
    </xf>
    <xf numFmtId="0" fontId="1" fillId="15" borderId="92" xfId="0" applyFont="1" applyFill="1" applyBorder="1" applyAlignment="1">
      <alignment horizontal="center"/>
    </xf>
    <xf numFmtId="164" fontId="1" fillId="15" borderId="85" xfId="2" applyNumberFormat="1" applyFont="1" applyFill="1" applyBorder="1" applyAlignment="1" applyProtection="1">
      <alignment horizontal="center" vertical="center"/>
      <protection locked="0"/>
    </xf>
    <xf numFmtId="0" fontId="0" fillId="16" borderId="0" xfId="0" applyFill="1"/>
    <xf numFmtId="164" fontId="0" fillId="0" borderId="0" xfId="2" applyNumberFormat="1" applyFont="1"/>
    <xf numFmtId="164" fontId="0" fillId="0" borderId="0" xfId="0" applyNumberFormat="1"/>
    <xf numFmtId="0" fontId="4" fillId="15" borderId="0" xfId="1" applyFill="1"/>
    <xf numFmtId="1" fontId="7" fillId="15" borderId="92" xfId="0" applyNumberFormat="1" applyFont="1" applyFill="1" applyBorder="1" applyProtection="1">
      <protection locked="0"/>
    </xf>
    <xf numFmtId="0" fontId="7" fillId="15" borderId="0" xfId="0" applyFont="1" applyFill="1" applyProtection="1">
      <protection locked="0"/>
    </xf>
    <xf numFmtId="14" fontId="7" fillId="0" borderId="0" xfId="0" applyNumberFormat="1" applyFont="1"/>
    <xf numFmtId="1" fontId="9" fillId="2" borderId="85" xfId="0" applyNumberFormat="1" applyFont="1" applyFill="1" applyBorder="1" applyAlignment="1">
      <alignment horizontal="center" wrapText="1"/>
    </xf>
    <xf numFmtId="0" fontId="9" fillId="2" borderId="86" xfId="0" applyFont="1" applyFill="1" applyBorder="1" applyAlignment="1">
      <alignment horizontal="center"/>
    </xf>
    <xf numFmtId="0" fontId="7" fillId="0" borderId="0" xfId="0" applyFont="1" applyAlignment="1">
      <alignment wrapText="1"/>
    </xf>
    <xf numFmtId="1" fontId="7" fillId="0" borderId="0" xfId="0" applyNumberFormat="1" applyFont="1"/>
    <xf numFmtId="164" fontId="7" fillId="0" borderId="0" xfId="0" applyNumberFormat="1" applyFont="1"/>
    <xf numFmtId="0" fontId="35" fillId="0" borderId="0" xfId="0" applyFont="1"/>
    <xf numFmtId="0" fontId="36" fillId="0" borderId="0" xfId="0" applyFont="1"/>
    <xf numFmtId="0" fontId="36" fillId="0" borderId="0" xfId="0" applyFont="1" applyAlignment="1">
      <alignment horizontal="left" wrapText="1"/>
    </xf>
    <xf numFmtId="0" fontId="7" fillId="0" borderId="0" xfId="0" applyFont="1" applyAlignment="1">
      <alignment horizontal="left" wrapText="1"/>
    </xf>
    <xf numFmtId="0" fontId="10" fillId="15" borderId="0" xfId="0" applyFont="1" applyFill="1" applyAlignment="1">
      <alignment vertical="center"/>
    </xf>
    <xf numFmtId="0" fontId="37" fillId="15" borderId="0" xfId="0" applyFont="1" applyFill="1" applyAlignment="1">
      <alignment vertical="center"/>
    </xf>
    <xf numFmtId="0" fontId="9" fillId="15" borderId="0" xfId="0" applyFont="1" applyFill="1" applyAlignment="1">
      <alignment vertical="center"/>
    </xf>
    <xf numFmtId="49" fontId="6" fillId="0" borderId="0" xfId="0" applyNumberFormat="1" applyFont="1" applyAlignment="1">
      <alignment horizontal="center" vertical="center"/>
    </xf>
    <xf numFmtId="0" fontId="32" fillId="0" borderId="0" xfId="0" applyFont="1"/>
    <xf numFmtId="0" fontId="38" fillId="0" borderId="0" xfId="0" applyFont="1"/>
    <xf numFmtId="166" fontId="1" fillId="0" borderId="0" xfId="0" applyNumberFormat="1" applyFont="1"/>
    <xf numFmtId="0" fontId="16" fillId="15" borderId="0" xfId="0" applyFont="1" applyFill="1" applyAlignment="1">
      <alignment vertical="top" wrapText="1"/>
    </xf>
    <xf numFmtId="0" fontId="30" fillId="15" borderId="1" xfId="1" applyFont="1" applyFill="1" applyBorder="1" applyAlignment="1">
      <alignment horizontal="left" vertical="center"/>
    </xf>
    <xf numFmtId="0" fontId="0" fillId="15" borderId="0" xfId="0" applyFill="1" applyAlignment="1">
      <alignment horizontal="left" vertical="top" wrapText="1"/>
    </xf>
    <xf numFmtId="0" fontId="16" fillId="15" borderId="0" xfId="0" applyFont="1" applyFill="1" applyAlignment="1">
      <alignment horizontal="left" vertical="top" wrapText="1"/>
    </xf>
    <xf numFmtId="0" fontId="9" fillId="15" borderId="0" xfId="0" applyFont="1" applyFill="1" applyAlignment="1">
      <alignment horizontal="left" wrapText="1"/>
    </xf>
    <xf numFmtId="0" fontId="0" fillId="15" borderId="0" xfId="0" applyFill="1" applyAlignment="1">
      <alignment horizontal="left" wrapText="1"/>
    </xf>
    <xf numFmtId="0" fontId="16" fillId="15" borderId="0" xfId="0" applyFont="1" applyFill="1" applyAlignment="1">
      <alignment horizontal="left" wrapText="1"/>
    </xf>
    <xf numFmtId="0" fontId="29" fillId="15" borderId="0" xfId="0" applyFont="1" applyFill="1" applyAlignment="1">
      <alignment horizontal="center"/>
    </xf>
    <xf numFmtId="0" fontId="31" fillId="15" borderId="0" xfId="0" applyFont="1" applyFill="1" applyAlignment="1">
      <alignment horizontal="center"/>
    </xf>
    <xf numFmtId="0" fontId="27" fillId="15" borderId="0" xfId="1" applyFont="1" applyFill="1" applyAlignment="1"/>
    <xf numFmtId="0" fontId="27" fillId="15" borderId="0" xfId="1" applyFont="1" applyFill="1" applyAlignment="1">
      <alignment horizontal="left"/>
    </xf>
    <xf numFmtId="0" fontId="10" fillId="15" borderId="0" xfId="0" applyFont="1" applyFill="1" applyAlignment="1">
      <alignment horizontal="left" wrapText="1"/>
    </xf>
    <xf numFmtId="0" fontId="2" fillId="4" borderId="26" xfId="0" applyFont="1" applyFill="1" applyBorder="1" applyAlignment="1">
      <alignment horizontal="center" vertical="center"/>
    </xf>
    <xf numFmtId="0" fontId="2" fillId="4" borderId="27" xfId="0" applyFont="1" applyFill="1" applyBorder="1" applyAlignment="1">
      <alignment horizontal="center" vertical="center"/>
    </xf>
    <xf numFmtId="0" fontId="2" fillId="4" borderId="28" xfId="0" applyFont="1" applyFill="1" applyBorder="1" applyAlignment="1">
      <alignment horizontal="center" vertical="center"/>
    </xf>
    <xf numFmtId="0" fontId="2" fillId="4" borderId="29" xfId="0" applyFont="1" applyFill="1" applyBorder="1" applyAlignment="1">
      <alignment horizontal="center" vertical="center"/>
    </xf>
    <xf numFmtId="0" fontId="2" fillId="4" borderId="30" xfId="0" applyFont="1" applyFill="1" applyBorder="1" applyAlignment="1">
      <alignment horizontal="center" vertical="center"/>
    </xf>
    <xf numFmtId="0" fontId="2" fillId="4" borderId="31" xfId="0" applyFont="1" applyFill="1" applyBorder="1" applyAlignment="1">
      <alignment horizontal="center" vertical="center"/>
    </xf>
    <xf numFmtId="0" fontId="18" fillId="2" borderId="0" xfId="0" applyFont="1" applyFill="1" applyAlignment="1">
      <alignment horizontal="center" vertical="center"/>
    </xf>
    <xf numFmtId="0" fontId="27" fillId="15" borderId="0" xfId="1" applyFont="1" applyFill="1" applyAlignment="1">
      <alignment horizontal="left" vertical="center" wrapText="1"/>
    </xf>
    <xf numFmtId="0" fontId="2" fillId="4" borderId="52" xfId="0" applyFont="1" applyFill="1" applyBorder="1" applyAlignment="1">
      <alignment horizontal="center" vertical="center"/>
    </xf>
    <xf numFmtId="0" fontId="2" fillId="4" borderId="53" xfId="0" applyFont="1" applyFill="1" applyBorder="1" applyAlignment="1">
      <alignment horizontal="center" vertical="center"/>
    </xf>
    <xf numFmtId="0" fontId="2" fillId="4" borderId="54" xfId="0" applyFont="1" applyFill="1" applyBorder="1" applyAlignment="1">
      <alignment horizontal="center" vertical="center"/>
    </xf>
    <xf numFmtId="0" fontId="2" fillId="4" borderId="65" xfId="0" applyFont="1" applyFill="1" applyBorder="1" applyAlignment="1">
      <alignment horizontal="center" vertical="center"/>
    </xf>
    <xf numFmtId="0" fontId="2" fillId="4" borderId="0" xfId="0" applyFont="1" applyFill="1" applyAlignment="1">
      <alignment horizontal="center" vertical="center"/>
    </xf>
    <xf numFmtId="0" fontId="2" fillId="4" borderId="3" xfId="0" applyFont="1" applyFill="1" applyBorder="1" applyAlignment="1">
      <alignment horizontal="center" vertical="center"/>
    </xf>
    <xf numFmtId="0" fontId="2" fillId="4" borderId="55" xfId="0" applyFont="1" applyFill="1" applyBorder="1" applyAlignment="1">
      <alignment horizontal="center" vertical="center"/>
    </xf>
    <xf numFmtId="0" fontId="2" fillId="4" borderId="56" xfId="0" applyFont="1" applyFill="1" applyBorder="1" applyAlignment="1">
      <alignment horizontal="center" vertical="center"/>
    </xf>
    <xf numFmtId="0" fontId="2" fillId="4" borderId="57" xfId="0" applyFont="1" applyFill="1" applyBorder="1" applyAlignment="1">
      <alignment horizontal="center" vertical="center"/>
    </xf>
    <xf numFmtId="0" fontId="9" fillId="4" borderId="32" xfId="0" applyFont="1" applyFill="1" applyBorder="1" applyAlignment="1">
      <alignment horizontal="center" vertical="center" textRotation="90" wrapText="1"/>
    </xf>
    <xf numFmtId="0" fontId="7" fillId="7" borderId="7" xfId="0" applyFont="1" applyFill="1" applyBorder="1" applyAlignment="1">
      <alignment horizontal="center" vertical="center" textRotation="90" wrapText="1"/>
    </xf>
    <xf numFmtId="0" fontId="13" fillId="7" borderId="58" xfId="0" applyFont="1" applyFill="1" applyBorder="1" applyAlignment="1">
      <alignment horizontal="center"/>
    </xf>
    <xf numFmtId="0" fontId="13" fillId="7" borderId="64" xfId="0" applyFont="1" applyFill="1" applyBorder="1" applyAlignment="1">
      <alignment horizontal="center"/>
    </xf>
    <xf numFmtId="3" fontId="0" fillId="3" borderId="74" xfId="0" applyNumberFormat="1" applyFill="1" applyBorder="1" applyAlignment="1">
      <alignment horizontal="center"/>
    </xf>
    <xf numFmtId="3" fontId="0" fillId="3" borderId="75" xfId="0" applyNumberFormat="1" applyFill="1" applyBorder="1" applyAlignment="1">
      <alignment horizontal="center"/>
    </xf>
    <xf numFmtId="3" fontId="0" fillId="3" borderId="76" xfId="0" applyNumberFormat="1" applyFill="1" applyBorder="1" applyAlignment="1">
      <alignment horizontal="center"/>
    </xf>
    <xf numFmtId="3" fontId="0" fillId="3" borderId="35" xfId="0" applyNumberFormat="1" applyFill="1" applyBorder="1" applyAlignment="1">
      <alignment horizontal="center"/>
    </xf>
    <xf numFmtId="0" fontId="24" fillId="8" borderId="60" xfId="0" applyFont="1" applyFill="1" applyBorder="1" applyAlignment="1">
      <alignment horizontal="center"/>
    </xf>
    <xf numFmtId="0" fontId="24" fillId="8" borderId="67" xfId="0" applyFont="1" applyFill="1" applyBorder="1" applyAlignment="1">
      <alignment horizontal="center"/>
    </xf>
    <xf numFmtId="0" fontId="9" fillId="8" borderId="72" xfId="0" applyFont="1" applyFill="1" applyBorder="1" applyAlignment="1">
      <alignment horizontal="center" vertical="center" textRotation="90" wrapText="1"/>
    </xf>
    <xf numFmtId="0" fontId="9" fillId="8" borderId="73" xfId="0" applyFont="1" applyFill="1" applyBorder="1" applyAlignment="1">
      <alignment horizontal="center" vertical="center" textRotation="90" wrapText="1"/>
    </xf>
    <xf numFmtId="0" fontId="21" fillId="6" borderId="61" xfId="0" applyFont="1" applyFill="1" applyBorder="1" applyAlignment="1">
      <alignment horizontal="left" wrapText="1"/>
    </xf>
    <xf numFmtId="0" fontId="21" fillId="6" borderId="58" xfId="0" applyFont="1" applyFill="1" applyBorder="1" applyAlignment="1">
      <alignment horizontal="left" wrapText="1"/>
    </xf>
    <xf numFmtId="0" fontId="21" fillId="6" borderId="25" xfId="0" applyFont="1" applyFill="1" applyBorder="1" applyAlignment="1">
      <alignment horizontal="left"/>
    </xf>
    <xf numFmtId="0" fontId="21" fillId="6" borderId="60" xfId="0" applyFont="1" applyFill="1" applyBorder="1" applyAlignment="1">
      <alignment horizontal="left" wrapText="1"/>
    </xf>
    <xf numFmtId="0" fontId="2" fillId="9" borderId="19" xfId="0" applyFont="1" applyFill="1" applyBorder="1" applyAlignment="1">
      <alignment horizontal="center" vertical="center"/>
    </xf>
    <xf numFmtId="0" fontId="2" fillId="9" borderId="20" xfId="0" applyFont="1" applyFill="1" applyBorder="1" applyAlignment="1">
      <alignment horizontal="center" vertical="center"/>
    </xf>
    <xf numFmtId="0" fontId="9" fillId="9" borderId="11" xfId="0" applyFont="1" applyFill="1" applyBorder="1" applyAlignment="1">
      <alignment horizontal="center" vertical="center" textRotation="90" wrapText="1"/>
    </xf>
    <xf numFmtId="0" fontId="9" fillId="9" borderId="15" xfId="0" applyFont="1" applyFill="1" applyBorder="1" applyAlignment="1">
      <alignment horizontal="center" vertical="center" textRotation="90" wrapText="1"/>
    </xf>
    <xf numFmtId="0" fontId="9" fillId="9" borderId="13" xfId="0" applyFont="1" applyFill="1" applyBorder="1" applyAlignment="1">
      <alignment horizontal="center" vertical="center" textRotation="90" wrapText="1"/>
    </xf>
    <xf numFmtId="0" fontId="9" fillId="9" borderId="16" xfId="0" applyFont="1" applyFill="1" applyBorder="1" applyAlignment="1">
      <alignment horizontal="center" vertical="center" textRotation="90" wrapText="1"/>
    </xf>
    <xf numFmtId="3" fontId="0" fillId="13" borderId="79" xfId="0" applyNumberFormat="1" applyFill="1" applyBorder="1" applyAlignment="1">
      <alignment horizontal="center"/>
    </xf>
    <xf numFmtId="3" fontId="0" fillId="13" borderId="80" xfId="0" applyNumberFormat="1" applyFill="1" applyBorder="1" applyAlignment="1">
      <alignment horizontal="center"/>
    </xf>
    <xf numFmtId="3" fontId="0" fillId="13" borderId="81" xfId="0" applyNumberFormat="1" applyFill="1" applyBorder="1" applyAlignment="1">
      <alignment horizontal="center"/>
    </xf>
    <xf numFmtId="3" fontId="35" fillId="13" borderId="12" xfId="0" applyNumberFormat="1" applyFont="1" applyFill="1" applyBorder="1" applyAlignment="1">
      <alignment horizontal="center"/>
    </xf>
    <xf numFmtId="0" fontId="9" fillId="4" borderId="36" xfId="0" applyFont="1" applyFill="1" applyBorder="1" applyAlignment="1">
      <alignment horizontal="center" vertical="center" textRotation="90" wrapText="1"/>
    </xf>
    <xf numFmtId="0" fontId="10" fillId="15" borderId="0" xfId="0" applyFont="1" applyFill="1" applyAlignment="1">
      <alignment horizontal="center" vertical="center"/>
    </xf>
    <xf numFmtId="0" fontId="27" fillId="15" borderId="0" xfId="1" applyFont="1" applyFill="1" applyAlignment="1">
      <alignment horizontal="left" wrapText="1"/>
    </xf>
    <xf numFmtId="0" fontId="2" fillId="11" borderId="41" xfId="0" applyFont="1" applyFill="1" applyBorder="1" applyAlignment="1">
      <alignment horizontal="center" vertical="center"/>
    </xf>
    <xf numFmtId="0" fontId="2" fillId="11" borderId="42" xfId="0" applyFont="1" applyFill="1" applyBorder="1" applyAlignment="1">
      <alignment horizontal="center" vertical="center"/>
    </xf>
    <xf numFmtId="0" fontId="2" fillId="11" borderId="43" xfId="0" applyFont="1" applyFill="1" applyBorder="1" applyAlignment="1">
      <alignment horizontal="center" vertical="center"/>
    </xf>
    <xf numFmtId="0" fontId="9" fillId="11" borderId="44" xfId="0" applyFont="1" applyFill="1" applyBorder="1" applyAlignment="1">
      <alignment horizontal="center" vertical="center" textRotation="90" wrapText="1"/>
    </xf>
    <xf numFmtId="0" fontId="9" fillId="11" borderId="38" xfId="0" applyFont="1" applyFill="1" applyBorder="1" applyAlignment="1">
      <alignment horizontal="center" vertical="center" textRotation="90" wrapText="1"/>
    </xf>
    <xf numFmtId="0" fontId="9" fillId="11" borderId="48" xfId="0" applyFont="1" applyFill="1" applyBorder="1" applyAlignment="1">
      <alignment horizontal="center" vertical="center" textRotation="90" wrapText="1"/>
    </xf>
    <xf numFmtId="0" fontId="9" fillId="11" borderId="49" xfId="0" applyFont="1" applyFill="1" applyBorder="1" applyAlignment="1">
      <alignment horizontal="center" vertical="center" textRotation="90" wrapText="1"/>
    </xf>
    <xf numFmtId="3" fontId="0" fillId="5" borderId="82" xfId="0" applyNumberFormat="1" applyFill="1" applyBorder="1" applyAlignment="1">
      <alignment horizontal="center"/>
    </xf>
    <xf numFmtId="3" fontId="0" fillId="5" borderId="46" xfId="0" applyNumberFormat="1" applyFill="1" applyBorder="1" applyAlignment="1">
      <alignment horizontal="center"/>
    </xf>
    <xf numFmtId="3" fontId="34" fillId="5" borderId="82" xfId="0" applyNumberFormat="1" applyFont="1" applyFill="1" applyBorder="1" applyAlignment="1">
      <alignment horizontal="center"/>
    </xf>
    <xf numFmtId="3" fontId="0" fillId="5" borderId="84" xfId="0" applyNumberFormat="1" applyFill="1" applyBorder="1" applyAlignment="1">
      <alignment horizontal="center"/>
    </xf>
    <xf numFmtId="0" fontId="2" fillId="9" borderId="14" xfId="0" applyFont="1" applyFill="1" applyBorder="1" applyAlignment="1">
      <alignment horizontal="center" vertical="center"/>
    </xf>
    <xf numFmtId="0" fontId="0" fillId="15" borderId="85" xfId="0" applyFill="1" applyBorder="1" applyAlignment="1">
      <alignment wrapText="1"/>
    </xf>
    <xf numFmtId="0" fontId="4" fillId="15" borderId="0" xfId="1" applyFill="1" applyAlignment="1">
      <alignment horizontal="left" vertical="top" wrapText="1"/>
    </xf>
    <xf numFmtId="0" fontId="9" fillId="0" borderId="0" xfId="0" applyFont="1" applyAlignment="1">
      <alignment horizontal="left" wrapText="1"/>
    </xf>
    <xf numFmtId="0" fontId="3" fillId="15" borderId="92" xfId="0" applyFont="1" applyFill="1" applyBorder="1" applyAlignment="1">
      <alignment horizontal="center"/>
    </xf>
    <xf numFmtId="0" fontId="3" fillId="15" borderId="0" xfId="0" applyFont="1" applyFill="1" applyAlignment="1">
      <alignment horizontal="center"/>
    </xf>
    <xf numFmtId="0" fontId="0" fillId="3" borderId="85" xfId="0" applyFill="1" applyBorder="1" applyAlignment="1">
      <alignment horizontal="left" wrapText="1"/>
    </xf>
    <xf numFmtId="0" fontId="9" fillId="3" borderId="37" xfId="0" applyFont="1" applyFill="1" applyBorder="1" applyAlignment="1">
      <alignment horizontal="left" wrapText="1"/>
    </xf>
    <xf numFmtId="0" fontId="9" fillId="2" borderId="37" xfId="0" applyFont="1" applyFill="1" applyBorder="1" applyAlignment="1">
      <alignment horizontal="left" wrapText="1"/>
    </xf>
    <xf numFmtId="0" fontId="0" fillId="15" borderId="85" xfId="0" applyFill="1" applyBorder="1" applyAlignment="1">
      <alignment horizontal="left"/>
    </xf>
    <xf numFmtId="0" fontId="0" fillId="15" borderId="85" xfId="0" applyFill="1" applyBorder="1" applyAlignment="1">
      <alignment horizontal="left" wrapText="1"/>
    </xf>
    <xf numFmtId="0" fontId="2" fillId="2" borderId="0" xfId="0" applyFont="1" applyFill="1" applyAlignment="1">
      <alignment horizontal="center" wrapText="1"/>
    </xf>
    <xf numFmtId="0" fontId="9" fillId="15" borderId="85" xfId="0" applyFont="1" applyFill="1" applyBorder="1" applyAlignment="1">
      <alignment wrapText="1"/>
    </xf>
    <xf numFmtId="0" fontId="0" fillId="15" borderId="0" xfId="0" applyFill="1" applyAlignment="1">
      <alignment wrapText="1"/>
    </xf>
    <xf numFmtId="0" fontId="1" fillId="15" borderId="85" xfId="0" applyFont="1" applyFill="1" applyBorder="1" applyAlignment="1">
      <alignment wrapText="1"/>
    </xf>
    <xf numFmtId="0" fontId="10" fillId="15" borderId="0" xfId="0" applyFont="1" applyFill="1" applyAlignment="1"/>
    <xf numFmtId="0" fontId="12" fillId="15" borderId="0" xfId="1" applyFont="1" applyFill="1" applyAlignment="1"/>
    <xf numFmtId="3" fontId="10" fillId="15" borderId="0" xfId="0" applyNumberFormat="1" applyFont="1" applyFill="1" applyAlignment="1"/>
    <xf numFmtId="3" fontId="1" fillId="0" borderId="0" xfId="0" applyNumberFormat="1" applyFont="1" applyAlignment="1"/>
    <xf numFmtId="0" fontId="33" fillId="0" borderId="0" xfId="0" applyFont="1" applyAlignment="1"/>
    <xf numFmtId="0" fontId="10" fillId="0" borderId="0" xfId="0" applyFont="1" applyAlignment="1"/>
    <xf numFmtId="0" fontId="26" fillId="15" borderId="0" xfId="1" applyFont="1" applyFill="1" applyAlignment="1">
      <alignment vertical="center"/>
    </xf>
    <xf numFmtId="0" fontId="21" fillId="7" borderId="58" xfId="0" applyFont="1" applyFill="1" applyBorder="1" applyAlignment="1">
      <alignment horizontal="left" wrapText="1"/>
    </xf>
  </cellXfs>
  <cellStyles count="4">
    <cellStyle name="Comma" xfId="2" builtinId="3"/>
    <cellStyle name="Hyperlink" xfId="1" builtinId="8"/>
    <cellStyle name="Normal" xfId="0" builtinId="0"/>
    <cellStyle name="Per cent" xfId="3" builtinId="5"/>
  </cellStyles>
  <dxfs count="4">
    <dxf>
      <font>
        <color rgb="FF9C0006"/>
      </font>
      <fill>
        <patternFill>
          <bgColor theme="7" tint="0.59996337778862885"/>
        </patternFill>
      </fill>
    </dxf>
    <dxf>
      <font>
        <color rgb="FF9C0006"/>
      </font>
      <fill>
        <patternFill>
          <bgColor theme="7" tint="0.59996337778862885"/>
        </patternFill>
      </fill>
    </dxf>
    <dxf>
      <font>
        <color auto="1"/>
      </font>
      <fill>
        <patternFill>
          <bgColor rgb="FFC6EFCE"/>
        </patternFill>
      </fill>
    </dxf>
    <dxf>
      <font>
        <color theme="1" tint="4.9989318521683403E-2"/>
      </font>
      <fill>
        <patternFill>
          <bgColor theme="8" tint="0.39994506668294322"/>
        </patternFill>
      </fill>
    </dxf>
  </dxfs>
  <tableStyles count="0" defaultTableStyle="TableStyleMedium2" defaultPivotStyle="PivotStyleLight16"/>
  <colors>
    <mruColors>
      <color rgb="FF00CC66"/>
      <color rgb="FF99CCFF"/>
      <color rgb="FF99FFCC"/>
      <color rgb="FFFFFFCC"/>
      <color rgb="FFDFD1F3"/>
      <color rgb="FFCFAFE7"/>
      <color rgb="FF37FF9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15240</xdr:colOff>
      <xdr:row>14</xdr:row>
      <xdr:rowOff>15240</xdr:rowOff>
    </xdr:from>
    <xdr:to>
      <xdr:col>9</xdr:col>
      <xdr:colOff>590550</xdr:colOff>
      <xdr:row>17</xdr:row>
      <xdr:rowOff>20955</xdr:rowOff>
    </xdr:to>
    <xdr:pic>
      <xdr:nvPicPr>
        <xdr:cNvPr id="8" name="Picture 7">
          <a:extLst>
            <a:ext uri="{FF2B5EF4-FFF2-40B4-BE49-F238E27FC236}">
              <a16:creationId xmlns:a16="http://schemas.microsoft.com/office/drawing/2014/main" id="{00000000-0008-0000-0800-000008000000}"/>
            </a:ext>
          </a:extLst>
        </xdr:cNvPr>
        <xdr:cNvPicPr>
          <a:picLocks noChangeAspect="1"/>
        </xdr:cNvPicPr>
      </xdr:nvPicPr>
      <xdr:blipFill rotWithShape="1">
        <a:blip xmlns:r="http://schemas.openxmlformats.org/officeDocument/2006/relationships" r:embed="rId1"/>
        <a:srcRect b="12048"/>
        <a:stretch/>
      </xdr:blipFill>
      <xdr:spPr>
        <a:xfrm>
          <a:off x="205740" y="3968115"/>
          <a:ext cx="5594985" cy="556260"/>
        </a:xfrm>
        <a:prstGeom prst="rect">
          <a:avLst/>
        </a:prstGeom>
      </xdr:spPr>
    </xdr:pic>
    <xdr:clientData/>
  </xdr:twoCellAnchor>
  <xdr:twoCellAnchor editAs="oneCell">
    <xdr:from>
      <xdr:col>0</xdr:col>
      <xdr:colOff>150495</xdr:colOff>
      <xdr:row>19</xdr:row>
      <xdr:rowOff>114300</xdr:rowOff>
    </xdr:from>
    <xdr:to>
      <xdr:col>9</xdr:col>
      <xdr:colOff>632459</xdr:colOff>
      <xdr:row>23</xdr:row>
      <xdr:rowOff>97127</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rotWithShape="1">
        <a:blip xmlns:r="http://schemas.openxmlformats.org/officeDocument/2006/relationships" r:embed="rId2"/>
        <a:srcRect r="16604"/>
        <a:stretch/>
      </xdr:blipFill>
      <xdr:spPr>
        <a:xfrm>
          <a:off x="150495" y="5349240"/>
          <a:ext cx="5701664" cy="2186912"/>
        </a:xfrm>
        <a:prstGeom prst="rect">
          <a:avLst/>
        </a:prstGeom>
      </xdr:spPr>
    </xdr:pic>
    <xdr:clientData/>
  </xdr:twoCellAnchor>
  <xdr:twoCellAnchor editAs="oneCell">
    <xdr:from>
      <xdr:col>0</xdr:col>
      <xdr:colOff>175261</xdr:colOff>
      <xdr:row>12</xdr:row>
      <xdr:rowOff>49531</xdr:rowOff>
    </xdr:from>
    <xdr:to>
      <xdr:col>9</xdr:col>
      <xdr:colOff>588646</xdr:colOff>
      <xdr:row>12</xdr:row>
      <xdr:rowOff>784158</xdr:rowOff>
    </xdr:to>
    <xdr:pic>
      <xdr:nvPicPr>
        <xdr:cNvPr id="4" name="Picture 3">
          <a:extLst>
            <a:ext uri="{FF2B5EF4-FFF2-40B4-BE49-F238E27FC236}">
              <a16:creationId xmlns:a16="http://schemas.microsoft.com/office/drawing/2014/main" id="{53FCEA5B-742E-4932-A9CF-C49E9510AFB5}"/>
            </a:ext>
          </a:extLst>
        </xdr:cNvPr>
        <xdr:cNvPicPr>
          <a:picLocks noChangeAspect="1"/>
        </xdr:cNvPicPr>
      </xdr:nvPicPr>
      <xdr:blipFill>
        <a:blip xmlns:r="http://schemas.openxmlformats.org/officeDocument/2006/relationships" r:embed="rId3"/>
        <a:stretch>
          <a:fillRect/>
        </a:stretch>
      </xdr:blipFill>
      <xdr:spPr>
        <a:xfrm>
          <a:off x="175261" y="3257551"/>
          <a:ext cx="5638800" cy="730817"/>
        </a:xfrm>
        <a:prstGeom prst="rect">
          <a:avLst/>
        </a:prstGeom>
      </xdr:spPr>
    </xdr:pic>
    <xdr:clientData/>
  </xdr:twoCellAnchor>
  <xdr:twoCellAnchor editAs="oneCell">
    <xdr:from>
      <xdr:col>1</xdr:col>
      <xdr:colOff>30480</xdr:colOff>
      <xdr:row>27</xdr:row>
      <xdr:rowOff>83820</xdr:rowOff>
    </xdr:from>
    <xdr:to>
      <xdr:col>9</xdr:col>
      <xdr:colOff>302895</xdr:colOff>
      <xdr:row>39</xdr:row>
      <xdr:rowOff>167899</xdr:rowOff>
    </xdr:to>
    <xdr:pic>
      <xdr:nvPicPr>
        <xdr:cNvPr id="3" name="Picture 2">
          <a:extLst>
            <a:ext uri="{FF2B5EF4-FFF2-40B4-BE49-F238E27FC236}">
              <a16:creationId xmlns:a16="http://schemas.microsoft.com/office/drawing/2014/main" id="{77E9ACEF-AA03-4BE2-A59E-0CACFA22BDDF}"/>
            </a:ext>
          </a:extLst>
        </xdr:cNvPr>
        <xdr:cNvPicPr>
          <a:picLocks noChangeAspect="1"/>
        </xdr:cNvPicPr>
      </xdr:nvPicPr>
      <xdr:blipFill>
        <a:blip xmlns:r="http://schemas.openxmlformats.org/officeDocument/2006/relationships" r:embed="rId4"/>
        <a:stretch>
          <a:fillRect/>
        </a:stretch>
      </xdr:blipFill>
      <xdr:spPr>
        <a:xfrm>
          <a:off x="213360" y="8473440"/>
          <a:ext cx="5292090" cy="241960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5A72D-EE00-481E-91B2-0383455F0B49}">
  <sheetPr>
    <tabColor theme="8" tint="0.39997558519241921"/>
  </sheetPr>
  <dimension ref="A1:N46"/>
  <sheetViews>
    <sheetView workbookViewId="0"/>
  </sheetViews>
  <sheetFormatPr defaultColWidth="8.88671875" defaultRowHeight="14.4" x14ac:dyDescent="0.3"/>
  <cols>
    <col min="1" max="1" width="2.6640625" style="170" customWidth="1"/>
    <col min="2" max="2" width="10.5546875" style="170" bestFit="1" customWidth="1"/>
    <col min="3" max="4" width="8.88671875" style="170"/>
    <col min="5" max="5" width="9.109375" style="170" customWidth="1"/>
    <col min="6" max="9" width="8.88671875" style="170"/>
    <col min="10" max="10" width="9.88671875" style="170" customWidth="1"/>
    <col min="11" max="12" width="8.88671875" style="170"/>
    <col min="13" max="13" width="24.88671875" style="170" customWidth="1"/>
    <col min="14" max="16384" width="8.88671875" style="170"/>
  </cols>
  <sheetData>
    <row r="1" spans="1:14" x14ac:dyDescent="0.3">
      <c r="A1" s="172"/>
      <c r="B1" s="169" t="s">
        <v>0</v>
      </c>
      <c r="C1" s="172"/>
      <c r="D1" s="172"/>
      <c r="E1" s="172"/>
      <c r="F1" s="172"/>
      <c r="G1" s="172"/>
      <c r="H1" s="172"/>
      <c r="I1" s="172"/>
      <c r="J1" s="172"/>
      <c r="K1" s="172"/>
      <c r="L1" s="172"/>
      <c r="M1" s="172"/>
    </row>
    <row r="2" spans="1:14" ht="28.95" customHeight="1" x14ac:dyDescent="0.3">
      <c r="A2" s="172"/>
      <c r="B2" s="250" t="s">
        <v>255</v>
      </c>
      <c r="C2" s="251"/>
      <c r="D2" s="251"/>
      <c r="E2" s="251"/>
      <c r="F2" s="251"/>
      <c r="G2" s="251"/>
      <c r="H2" s="251"/>
      <c r="I2" s="251"/>
      <c r="J2" s="251"/>
      <c r="K2" s="251"/>
      <c r="L2" s="251"/>
      <c r="M2" s="251"/>
    </row>
    <row r="3" spans="1:14" ht="73.2" customHeight="1" x14ac:dyDescent="0.3">
      <c r="A3" s="172"/>
      <c r="B3" s="253" t="s">
        <v>257</v>
      </c>
      <c r="C3" s="254"/>
      <c r="D3" s="254"/>
      <c r="E3" s="254"/>
      <c r="F3" s="254"/>
      <c r="G3" s="254"/>
      <c r="H3" s="254"/>
      <c r="I3" s="254"/>
      <c r="J3" s="254"/>
      <c r="K3" s="254"/>
      <c r="L3" s="254"/>
      <c r="M3" s="254"/>
      <c r="N3" s="3"/>
    </row>
    <row r="4" spans="1:14" x14ac:dyDescent="0.3">
      <c r="A4" s="172"/>
      <c r="B4" s="228" t="s">
        <v>1</v>
      </c>
      <c r="C4" s="172"/>
      <c r="D4" s="172"/>
      <c r="E4" s="172"/>
      <c r="F4" s="172"/>
      <c r="G4" s="172"/>
      <c r="H4" s="172"/>
      <c r="I4" s="172"/>
      <c r="J4" s="172"/>
      <c r="K4" s="172"/>
      <c r="L4" s="172"/>
      <c r="M4" s="172"/>
    </row>
    <row r="5" spans="1:14" x14ac:dyDescent="0.3">
      <c r="A5" s="172"/>
      <c r="B5" s="172"/>
      <c r="C5" s="172"/>
      <c r="D5" s="172"/>
      <c r="E5" s="172"/>
      <c r="F5" s="172"/>
      <c r="G5" s="172"/>
      <c r="H5" s="172"/>
      <c r="I5" s="172"/>
      <c r="J5" s="172"/>
      <c r="K5" s="172"/>
      <c r="L5" s="172"/>
      <c r="M5" s="172"/>
    </row>
    <row r="6" spans="1:14" ht="18" x14ac:dyDescent="0.35">
      <c r="A6" s="172"/>
      <c r="B6" s="256" t="s">
        <v>258</v>
      </c>
      <c r="C6" s="256"/>
      <c r="D6" s="256"/>
      <c r="E6" s="256"/>
      <c r="F6" s="256"/>
      <c r="G6" s="256"/>
      <c r="H6" s="256"/>
      <c r="I6" s="256"/>
      <c r="J6" s="256"/>
      <c r="K6" s="256"/>
      <c r="L6" s="256"/>
      <c r="M6" s="256"/>
    </row>
    <row r="7" spans="1:14" x14ac:dyDescent="0.3">
      <c r="A7" s="172"/>
      <c r="B7" s="172"/>
      <c r="C7" s="172"/>
      <c r="D7" s="172"/>
      <c r="E7" s="172"/>
      <c r="F7" s="172"/>
      <c r="G7" s="172"/>
      <c r="H7" s="172"/>
      <c r="I7" s="172"/>
      <c r="J7" s="172"/>
      <c r="K7" s="172"/>
      <c r="L7" s="172"/>
      <c r="M7" s="172"/>
    </row>
    <row r="8" spans="1:14" x14ac:dyDescent="0.3">
      <c r="A8" s="172"/>
      <c r="B8" s="172" t="s">
        <v>2</v>
      </c>
      <c r="C8" s="172"/>
      <c r="D8" s="172"/>
      <c r="E8" s="172"/>
      <c r="F8" s="172"/>
      <c r="G8" s="172"/>
      <c r="H8" s="172"/>
      <c r="I8" s="172"/>
      <c r="J8" s="172"/>
      <c r="K8" s="172"/>
      <c r="L8" s="172"/>
      <c r="M8" s="172"/>
    </row>
    <row r="9" spans="1:14" x14ac:dyDescent="0.3">
      <c r="A9" s="172"/>
      <c r="B9" s="172"/>
      <c r="C9" s="172"/>
      <c r="D9" s="172"/>
      <c r="E9" s="172"/>
      <c r="F9" s="172"/>
      <c r="G9" s="172"/>
      <c r="H9" s="172"/>
      <c r="I9" s="172"/>
      <c r="J9" s="172"/>
      <c r="K9" s="172"/>
      <c r="L9" s="172"/>
      <c r="M9" s="172"/>
    </row>
    <row r="10" spans="1:14" ht="15" customHeight="1" x14ac:dyDescent="0.3">
      <c r="A10" s="172"/>
      <c r="B10" s="168">
        <v>1</v>
      </c>
      <c r="C10" s="257" t="s">
        <v>3</v>
      </c>
      <c r="D10" s="257"/>
      <c r="E10" s="257"/>
      <c r="F10" s="166"/>
      <c r="G10" s="173"/>
      <c r="H10" s="173"/>
      <c r="I10" s="173"/>
      <c r="J10" s="173"/>
      <c r="K10" s="173"/>
      <c r="L10" s="173"/>
      <c r="M10" s="173"/>
    </row>
    <row r="11" spans="1:14" x14ac:dyDescent="0.3">
      <c r="A11" s="172"/>
      <c r="B11" s="172"/>
      <c r="C11" s="172"/>
      <c r="D11" s="172"/>
      <c r="E11" s="172"/>
      <c r="F11" s="173"/>
      <c r="G11" s="173"/>
      <c r="H11" s="173"/>
      <c r="I11" s="173"/>
      <c r="J11" s="173"/>
      <c r="K11" s="173"/>
      <c r="L11" s="173"/>
      <c r="M11" s="173"/>
    </row>
    <row r="12" spans="1:14" ht="31.2" customHeight="1" x14ac:dyDescent="0.3">
      <c r="A12" s="172"/>
      <c r="B12" s="252" t="s">
        <v>4</v>
      </c>
      <c r="C12" s="252"/>
      <c r="D12" s="252"/>
      <c r="E12" s="252"/>
      <c r="F12" s="252"/>
      <c r="G12" s="252"/>
      <c r="H12" s="252"/>
      <c r="I12" s="252"/>
      <c r="J12" s="252"/>
      <c r="K12" s="252"/>
      <c r="L12" s="252"/>
      <c r="M12" s="252"/>
    </row>
    <row r="13" spans="1:14" ht="73.2" customHeight="1" x14ac:dyDescent="0.3">
      <c r="A13" s="172"/>
      <c r="B13" s="172"/>
      <c r="C13" s="172"/>
      <c r="D13" s="172"/>
      <c r="E13" s="172"/>
      <c r="F13" s="172"/>
      <c r="G13" s="172"/>
      <c r="H13" s="172"/>
      <c r="I13" s="172"/>
      <c r="J13" s="172"/>
      <c r="K13" s="172"/>
      <c r="L13" s="172"/>
      <c r="M13" s="172"/>
    </row>
    <row r="14" spans="1:14" x14ac:dyDescent="0.3">
      <c r="A14" s="172"/>
      <c r="B14" s="172" t="s">
        <v>5</v>
      </c>
      <c r="C14" s="172"/>
      <c r="D14" s="172"/>
      <c r="E14" s="172"/>
      <c r="F14" s="172"/>
      <c r="G14" s="172"/>
      <c r="H14" s="172"/>
      <c r="I14" s="172"/>
      <c r="J14" s="172"/>
      <c r="K14" s="172"/>
      <c r="L14" s="172"/>
      <c r="M14" s="172"/>
    </row>
    <row r="15" spans="1:14" x14ac:dyDescent="0.3">
      <c r="A15" s="172"/>
      <c r="B15" s="172"/>
      <c r="C15" s="172"/>
      <c r="D15" s="172"/>
      <c r="E15" s="172"/>
      <c r="F15" s="172"/>
      <c r="G15" s="172"/>
      <c r="H15" s="172"/>
      <c r="I15" s="172"/>
      <c r="J15" s="172"/>
      <c r="K15" s="172"/>
      <c r="L15" s="172"/>
      <c r="M15" s="172"/>
    </row>
    <row r="16" spans="1:14" x14ac:dyDescent="0.3">
      <c r="A16" s="172"/>
      <c r="B16" s="172"/>
      <c r="C16" s="172"/>
      <c r="D16" s="172"/>
      <c r="E16" s="172"/>
      <c r="F16" s="172"/>
      <c r="G16" s="172"/>
      <c r="H16" s="172"/>
      <c r="I16" s="172"/>
      <c r="J16" s="172"/>
      <c r="K16" s="172"/>
      <c r="L16" s="172"/>
      <c r="M16" s="172"/>
    </row>
    <row r="17" spans="1:13" x14ac:dyDescent="0.3">
      <c r="A17" s="172"/>
      <c r="B17" s="172"/>
      <c r="C17" s="172"/>
      <c r="D17" s="172"/>
      <c r="E17" s="172"/>
      <c r="F17" s="172"/>
      <c r="G17" s="172"/>
      <c r="H17" s="172"/>
      <c r="I17" s="172"/>
      <c r="J17" s="172"/>
      <c r="K17" s="172"/>
      <c r="L17" s="172"/>
      <c r="M17" s="172"/>
    </row>
    <row r="18" spans="1:13" x14ac:dyDescent="0.3">
      <c r="A18" s="172"/>
      <c r="C18" s="172"/>
      <c r="D18" s="172"/>
      <c r="E18" s="172"/>
      <c r="F18" s="172"/>
      <c r="G18" s="172"/>
      <c r="H18" s="172"/>
      <c r="I18" s="172"/>
      <c r="J18" s="172"/>
      <c r="K18" s="172"/>
      <c r="L18" s="172"/>
      <c r="M18" s="172"/>
    </row>
    <row r="19" spans="1:13" x14ac:dyDescent="0.3">
      <c r="A19" s="172"/>
      <c r="B19" s="172" t="s">
        <v>6</v>
      </c>
      <c r="C19" s="172"/>
      <c r="D19" s="172"/>
      <c r="E19" s="172"/>
      <c r="F19" s="172"/>
      <c r="G19" s="172"/>
      <c r="H19" s="172"/>
      <c r="I19" s="172"/>
      <c r="J19" s="172"/>
      <c r="K19" s="172"/>
      <c r="L19" s="172"/>
      <c r="M19" s="172"/>
    </row>
    <row r="20" spans="1:13" ht="131.4" customHeight="1" x14ac:dyDescent="0.3">
      <c r="A20" s="172"/>
      <c r="B20" s="172"/>
      <c r="C20" s="172"/>
      <c r="D20" s="172"/>
      <c r="E20" s="172"/>
      <c r="F20" s="172"/>
      <c r="G20" s="172"/>
      <c r="H20" s="172"/>
      <c r="I20" s="172"/>
      <c r="J20" s="172"/>
      <c r="K20" s="172"/>
      <c r="L20" s="172"/>
      <c r="M20" s="172"/>
    </row>
    <row r="21" spans="1:13" x14ac:dyDescent="0.3">
      <c r="B21" s="252"/>
      <c r="C21" s="252"/>
      <c r="D21" s="252"/>
      <c r="E21" s="252"/>
      <c r="F21" s="252"/>
      <c r="G21" s="252"/>
      <c r="H21" s="252"/>
      <c r="I21" s="252"/>
      <c r="J21" s="252"/>
      <c r="K21" s="252"/>
      <c r="L21" s="252"/>
      <c r="M21" s="252"/>
    </row>
    <row r="22" spans="1:13" x14ac:dyDescent="0.3">
      <c r="A22" s="172"/>
      <c r="B22" s="172"/>
      <c r="C22" s="172"/>
      <c r="D22" s="172"/>
      <c r="E22" s="172"/>
      <c r="F22" s="172"/>
      <c r="G22" s="172"/>
      <c r="H22" s="172"/>
      <c r="I22" s="172"/>
      <c r="J22" s="172"/>
      <c r="K22" s="172"/>
      <c r="L22" s="172"/>
      <c r="M22" s="172"/>
    </row>
    <row r="23" spans="1:13" x14ac:dyDescent="0.3">
      <c r="A23" s="172"/>
      <c r="B23" s="172"/>
      <c r="C23" s="172"/>
      <c r="D23" s="172"/>
      <c r="E23" s="172"/>
      <c r="F23" s="172"/>
      <c r="G23" s="172"/>
      <c r="H23" s="172"/>
      <c r="I23" s="172"/>
      <c r="J23" s="172"/>
      <c r="K23" s="172"/>
      <c r="L23" s="172"/>
      <c r="M23" s="172"/>
    </row>
    <row r="24" spans="1:13" x14ac:dyDescent="0.3">
      <c r="A24" s="172"/>
      <c r="B24" s="172"/>
      <c r="C24" s="172"/>
      <c r="D24" s="172"/>
      <c r="E24" s="172"/>
      <c r="F24" s="172"/>
      <c r="G24" s="172"/>
      <c r="H24" s="172"/>
      <c r="I24" s="172"/>
      <c r="J24" s="172"/>
      <c r="K24" s="172"/>
      <c r="L24" s="172"/>
      <c r="M24" s="172"/>
    </row>
    <row r="25" spans="1:13" x14ac:dyDescent="0.3">
      <c r="A25" s="172"/>
      <c r="B25" s="168">
        <v>2</v>
      </c>
      <c r="C25" s="258" t="s">
        <v>7</v>
      </c>
      <c r="D25" s="258"/>
      <c r="E25" s="258"/>
      <c r="F25" s="258"/>
      <c r="G25" s="258"/>
      <c r="H25" s="172"/>
      <c r="I25" s="172"/>
      <c r="J25" s="172"/>
      <c r="K25" s="172"/>
      <c r="L25" s="172"/>
      <c r="M25" s="172"/>
    </row>
    <row r="26" spans="1:13" x14ac:dyDescent="0.3">
      <c r="A26" s="172"/>
      <c r="B26" s="172"/>
      <c r="C26" s="172"/>
      <c r="D26" s="172"/>
      <c r="E26" s="172"/>
      <c r="F26" s="172"/>
      <c r="G26" s="172"/>
      <c r="H26" s="172"/>
      <c r="I26" s="172"/>
      <c r="J26" s="172"/>
      <c r="K26" s="172"/>
      <c r="L26" s="172"/>
      <c r="M26" s="172"/>
    </row>
    <row r="27" spans="1:13" ht="43.2" customHeight="1" x14ac:dyDescent="0.3">
      <c r="A27" s="172"/>
      <c r="B27" s="252" t="s">
        <v>256</v>
      </c>
      <c r="C27" s="252"/>
      <c r="D27" s="252"/>
      <c r="E27" s="252"/>
      <c r="F27" s="252"/>
      <c r="G27" s="252"/>
      <c r="H27" s="252"/>
      <c r="I27" s="252"/>
      <c r="J27" s="252"/>
      <c r="K27" s="252"/>
      <c r="L27" s="252"/>
      <c r="M27" s="252"/>
    </row>
    <row r="28" spans="1:13" ht="25.2" customHeight="1" x14ac:dyDescent="0.3">
      <c r="A28" s="172"/>
      <c r="B28" s="172"/>
      <c r="C28" s="172"/>
      <c r="D28" s="172"/>
      <c r="E28" s="172"/>
      <c r="F28" s="172"/>
      <c r="G28" s="172"/>
      <c r="H28" s="172"/>
      <c r="I28" s="172"/>
      <c r="J28" s="172"/>
      <c r="K28" s="172"/>
      <c r="L28" s="172"/>
      <c r="M28" s="172"/>
    </row>
    <row r="29" spans="1:13" x14ac:dyDescent="0.3">
      <c r="A29" s="172"/>
      <c r="B29" s="172"/>
      <c r="C29" s="172"/>
      <c r="D29" s="172"/>
      <c r="E29" s="172"/>
      <c r="F29" s="172"/>
      <c r="G29" s="172"/>
      <c r="H29" s="172"/>
      <c r="I29" s="172"/>
      <c r="J29" s="172"/>
      <c r="K29" s="172"/>
      <c r="L29" s="172"/>
      <c r="M29" s="172"/>
    </row>
    <row r="30" spans="1:13" x14ac:dyDescent="0.3">
      <c r="A30" s="172"/>
      <c r="B30" s="172"/>
      <c r="C30" s="172"/>
      <c r="D30" s="172"/>
      <c r="E30" s="172"/>
      <c r="F30" s="172"/>
      <c r="G30" s="172"/>
      <c r="H30" s="172"/>
      <c r="I30" s="172"/>
      <c r="J30" s="172"/>
      <c r="K30" s="172"/>
      <c r="L30" s="172"/>
      <c r="M30" s="172"/>
    </row>
    <row r="31" spans="1:13" x14ac:dyDescent="0.3">
      <c r="A31" s="172"/>
      <c r="B31" s="172"/>
      <c r="C31" s="172"/>
      <c r="D31" s="172"/>
      <c r="E31" s="172"/>
      <c r="F31" s="172"/>
      <c r="G31" s="172"/>
      <c r="H31" s="172"/>
      <c r="I31" s="172"/>
      <c r="J31" s="172"/>
      <c r="K31" s="172"/>
      <c r="L31" s="172"/>
      <c r="M31" s="172"/>
    </row>
    <row r="32" spans="1:13" x14ac:dyDescent="0.3">
      <c r="A32" s="172"/>
      <c r="B32" s="172"/>
      <c r="C32" s="172"/>
      <c r="D32" s="172"/>
      <c r="E32" s="172"/>
      <c r="F32" s="172"/>
      <c r="G32" s="172"/>
      <c r="H32" s="172"/>
      <c r="I32" s="172"/>
      <c r="J32" s="172"/>
      <c r="K32" s="172"/>
      <c r="L32" s="172"/>
      <c r="M32" s="172"/>
    </row>
    <row r="33" spans="1:13" x14ac:dyDescent="0.3">
      <c r="A33" s="172"/>
      <c r="B33" s="172"/>
      <c r="C33" s="172"/>
      <c r="D33" s="172"/>
      <c r="E33" s="172"/>
      <c r="F33" s="172"/>
      <c r="G33" s="172"/>
      <c r="H33" s="172"/>
      <c r="I33" s="172"/>
      <c r="J33" s="172"/>
      <c r="K33" s="172"/>
      <c r="L33" s="172"/>
      <c r="M33" s="172"/>
    </row>
    <row r="34" spans="1:13" x14ac:dyDescent="0.3">
      <c r="A34" s="172"/>
      <c r="B34" s="172"/>
      <c r="C34" s="172"/>
      <c r="D34" s="172"/>
      <c r="E34" s="172"/>
      <c r="F34" s="172"/>
      <c r="G34" s="172"/>
      <c r="H34" s="172"/>
      <c r="I34" s="172"/>
      <c r="J34" s="172"/>
      <c r="K34" s="172"/>
      <c r="L34" s="172"/>
      <c r="M34" s="172"/>
    </row>
    <row r="35" spans="1:13" x14ac:dyDescent="0.3">
      <c r="A35" s="172"/>
      <c r="B35" s="172"/>
      <c r="C35" s="172"/>
      <c r="D35" s="172"/>
      <c r="E35" s="172"/>
      <c r="F35" s="172"/>
      <c r="G35" s="172"/>
      <c r="H35" s="172"/>
      <c r="I35" s="172"/>
      <c r="J35" s="172"/>
      <c r="K35" s="172"/>
      <c r="L35" s="172"/>
      <c r="M35" s="172"/>
    </row>
    <row r="36" spans="1:13" x14ac:dyDescent="0.3">
      <c r="A36" s="172"/>
      <c r="B36" s="172"/>
      <c r="C36" s="172"/>
      <c r="D36" s="172"/>
      <c r="E36" s="172"/>
      <c r="F36" s="172"/>
      <c r="G36" s="172"/>
      <c r="H36" s="172"/>
      <c r="I36" s="172"/>
      <c r="J36" s="172"/>
      <c r="K36" s="172"/>
      <c r="L36" s="172"/>
      <c r="M36" s="172"/>
    </row>
    <row r="37" spans="1:13" x14ac:dyDescent="0.3">
      <c r="A37" s="172"/>
      <c r="B37" s="172"/>
      <c r="C37" s="172"/>
      <c r="D37" s="172"/>
      <c r="E37" s="172"/>
      <c r="F37" s="172"/>
      <c r="G37" s="172"/>
      <c r="H37" s="172"/>
      <c r="I37" s="172"/>
      <c r="J37" s="172"/>
      <c r="K37" s="172"/>
      <c r="L37" s="172"/>
      <c r="M37" s="172"/>
    </row>
    <row r="38" spans="1:13" x14ac:dyDescent="0.3">
      <c r="A38" s="172"/>
      <c r="B38" s="172"/>
      <c r="C38" s="172"/>
      <c r="D38" s="172"/>
      <c r="E38" s="172"/>
      <c r="F38" s="172"/>
      <c r="G38" s="172"/>
      <c r="H38" s="172"/>
      <c r="I38" s="172"/>
      <c r="J38" s="172"/>
      <c r="K38" s="172"/>
      <c r="L38" s="172"/>
      <c r="M38" s="172"/>
    </row>
    <row r="39" spans="1:13" x14ac:dyDescent="0.3">
      <c r="A39" s="172"/>
      <c r="B39" s="172"/>
      <c r="C39" s="172"/>
      <c r="D39" s="172"/>
      <c r="E39" s="172"/>
      <c r="F39" s="172"/>
      <c r="G39" s="172"/>
      <c r="H39" s="172"/>
      <c r="I39" s="172"/>
      <c r="J39" s="172"/>
      <c r="K39" s="172"/>
      <c r="L39" s="172"/>
      <c r="M39" s="172"/>
    </row>
    <row r="40" spans="1:13" x14ac:dyDescent="0.3">
      <c r="A40" s="172"/>
      <c r="B40" s="172"/>
      <c r="C40" s="172"/>
      <c r="D40" s="172"/>
      <c r="E40" s="172"/>
      <c r="F40" s="172"/>
      <c r="G40" s="172"/>
      <c r="H40" s="172"/>
      <c r="I40" s="172"/>
      <c r="J40" s="172"/>
      <c r="K40" s="172"/>
      <c r="L40" s="172"/>
      <c r="M40" s="172"/>
    </row>
    <row r="41" spans="1:13" x14ac:dyDescent="0.3">
      <c r="A41" s="172"/>
      <c r="B41" s="172"/>
      <c r="C41" s="172"/>
      <c r="D41" s="172"/>
      <c r="E41" s="172"/>
      <c r="F41" s="172"/>
      <c r="G41" s="172"/>
      <c r="H41" s="172"/>
      <c r="I41" s="172"/>
      <c r="J41" s="172"/>
      <c r="K41" s="172"/>
      <c r="L41" s="172"/>
      <c r="M41" s="172"/>
    </row>
    <row r="42" spans="1:13" x14ac:dyDescent="0.3">
      <c r="A42" s="172"/>
      <c r="B42" s="255" t="s">
        <v>1</v>
      </c>
      <c r="C42" s="255"/>
      <c r="D42" s="255"/>
      <c r="E42" s="255"/>
      <c r="F42" s="255"/>
      <c r="G42" s="255"/>
      <c r="H42" s="255"/>
      <c r="I42" s="255"/>
      <c r="J42" s="255"/>
      <c r="K42" s="167"/>
      <c r="L42" s="167"/>
      <c r="M42" s="167"/>
    </row>
    <row r="43" spans="1:13" x14ac:dyDescent="0.3">
      <c r="A43" s="172"/>
      <c r="B43" s="171"/>
      <c r="C43" s="171"/>
      <c r="D43" s="171"/>
      <c r="E43" s="171"/>
      <c r="F43" s="171"/>
      <c r="G43" s="171"/>
      <c r="H43" s="171"/>
      <c r="I43" s="171"/>
      <c r="J43" s="171"/>
      <c r="K43" s="167"/>
      <c r="L43" s="167"/>
      <c r="M43" s="167"/>
    </row>
    <row r="44" spans="1:13" x14ac:dyDescent="0.3">
      <c r="A44" s="172"/>
      <c r="B44" s="243" t="s">
        <v>8</v>
      </c>
      <c r="C44" s="204"/>
      <c r="D44" s="204"/>
      <c r="E44" s="204"/>
      <c r="F44" s="204"/>
      <c r="G44" s="204"/>
      <c r="H44" s="204"/>
      <c r="I44" s="204"/>
      <c r="J44" s="204"/>
      <c r="K44" s="172"/>
      <c r="L44" s="172"/>
      <c r="M44" s="172"/>
    </row>
    <row r="45" spans="1:13" ht="196.2" customHeight="1" x14ac:dyDescent="0.3">
      <c r="A45" s="172"/>
      <c r="B45" s="252" t="s">
        <v>264</v>
      </c>
      <c r="C45" s="252"/>
      <c r="D45" s="252"/>
      <c r="E45" s="252"/>
      <c r="F45" s="252"/>
      <c r="G45" s="252"/>
      <c r="H45" s="252"/>
      <c r="I45" s="252"/>
      <c r="J45" s="252"/>
      <c r="K45" s="172"/>
      <c r="L45" s="172"/>
      <c r="M45" s="172"/>
    </row>
    <row r="46" spans="1:13" x14ac:dyDescent="0.3">
      <c r="A46" s="172"/>
      <c r="B46" s="167" t="s">
        <v>9</v>
      </c>
      <c r="C46" s="172"/>
      <c r="D46" s="172"/>
      <c r="E46" s="172"/>
      <c r="F46" s="172"/>
      <c r="G46" s="172"/>
      <c r="H46" s="172"/>
      <c r="I46" s="172"/>
      <c r="J46" s="172"/>
      <c r="K46" s="172"/>
      <c r="L46" s="172"/>
      <c r="M46" s="172"/>
    </row>
  </sheetData>
  <sheetProtection algorithmName="SHA-512" hashValue="6PkXrVz42pne4A8Qf2Fo37cG5n9r3BPgaz+oIb7z0M2yzyCYsdbfy+nmnsbMQj7HySEPPiSvAjYqP2JzMBqoNw==" saltValue="76wm08jan1TgZoqHYhfsIw==" spinCount="100000" sheet="1" objects="1" scenarios="1"/>
  <mergeCells count="10">
    <mergeCell ref="B2:M2"/>
    <mergeCell ref="B27:M27"/>
    <mergeCell ref="B3:M3"/>
    <mergeCell ref="B45:J45"/>
    <mergeCell ref="B42:J42"/>
    <mergeCell ref="B6:M6"/>
    <mergeCell ref="B12:M12"/>
    <mergeCell ref="B21:M21"/>
    <mergeCell ref="C10:E10"/>
    <mergeCell ref="C25:G25"/>
  </mergeCells>
  <hyperlinks>
    <hyperlink ref="B1" location="'Tax Liability Evaluation'!A1" display="BACK TO TAX LIABILITY CALCULATION" xr:uid="{A0072E07-3895-43A4-A288-84F85F157F6D}"/>
    <hyperlink ref="B4" location="'Disclaimer and Guide'!A42:L46" display="Model limitations" xr:uid="{DBCF221B-566B-4A38-9E27-E064EDB8118A}"/>
    <hyperlink ref="B25:C25" location="'20% and 50% exemption'!F4" display="'20% and 50% exemption'!F4" xr:uid="{F6F4C253-76AD-4FD2-BD27-71A1769B2C24}"/>
    <hyperlink ref="B10:E10" location="'Tax Liability Evaluation'!A1" display="'Tax Liability Evaluation'!A1" xr:uid="{AAFC791B-C836-4C6C-8626-E42682D527DB}"/>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96B2B-B7AA-4120-A701-4198BD7F9C4F}">
  <sheetPr>
    <tabColor theme="8" tint="0.39997558519241921"/>
  </sheetPr>
  <dimension ref="A1:P155"/>
  <sheetViews>
    <sheetView tabSelected="1" zoomScaleNormal="100" workbookViewId="0">
      <pane ySplit="12" topLeftCell="A13" activePane="bottomLeft" state="frozen"/>
      <selection pane="bottomLeft" activeCell="L93" sqref="L93"/>
    </sheetView>
  </sheetViews>
  <sheetFormatPr defaultRowHeight="14.4" outlineLevelRow="1" x14ac:dyDescent="0.3"/>
  <cols>
    <col min="1" max="1" width="2.33203125" customWidth="1"/>
    <col min="2" max="2" width="4.33203125" customWidth="1"/>
    <col min="3" max="3" width="7.109375" style="2" customWidth="1"/>
    <col min="4" max="4" width="67.6640625" customWidth="1"/>
    <col min="5" max="5" width="13.5546875" bestFit="1" customWidth="1"/>
    <col min="6" max="6" width="10.44140625" customWidth="1"/>
    <col min="7" max="7" width="12.109375" bestFit="1" customWidth="1"/>
    <col min="8" max="8" width="11.6640625" customWidth="1"/>
    <col min="9" max="9" width="3.5546875" customWidth="1"/>
    <col min="10" max="10" width="31.88671875" customWidth="1"/>
    <col min="11" max="11" width="10.44140625" customWidth="1"/>
    <col min="12" max="12" width="13.33203125" customWidth="1"/>
    <col min="13" max="13" width="4.33203125" customWidth="1"/>
    <col min="14" max="14" width="9.33203125" style="3" bestFit="1" customWidth="1"/>
    <col min="15" max="16" width="8.88671875" style="3"/>
  </cols>
  <sheetData>
    <row r="1" spans="1:16" ht="15.6" x14ac:dyDescent="0.3">
      <c r="A1" s="266" t="s">
        <v>10</v>
      </c>
      <c r="B1" s="266"/>
      <c r="C1" s="266"/>
      <c r="D1" s="266"/>
      <c r="E1" s="266"/>
      <c r="F1" s="266"/>
      <c r="G1" s="266"/>
      <c r="H1" s="266"/>
      <c r="I1" s="139"/>
      <c r="J1" s="161" t="s">
        <v>11</v>
      </c>
      <c r="K1" s="139"/>
      <c r="L1" s="139"/>
      <c r="M1" s="139"/>
    </row>
    <row r="2" spans="1:16" x14ac:dyDescent="0.3">
      <c r="A2" s="139"/>
      <c r="B2" s="139"/>
      <c r="C2" s="144"/>
      <c r="D2" s="144"/>
      <c r="E2" s="144"/>
      <c r="F2" s="144"/>
      <c r="G2" s="139"/>
      <c r="H2" s="139"/>
      <c r="I2" s="139"/>
      <c r="J2" s="139"/>
      <c r="K2" s="139"/>
      <c r="L2" s="139"/>
      <c r="M2" s="139"/>
    </row>
    <row r="3" spans="1:16" x14ac:dyDescent="0.3">
      <c r="A3" s="139"/>
      <c r="B3" s="139"/>
      <c r="C3" s="145"/>
      <c r="D3" s="146"/>
      <c r="E3" s="139"/>
      <c r="F3" s="139"/>
      <c r="G3" s="147">
        <v>2022</v>
      </c>
      <c r="H3" s="147">
        <v>2023</v>
      </c>
      <c r="I3" s="139">
        <v>1</v>
      </c>
      <c r="J3" s="160" t="s">
        <v>12</v>
      </c>
      <c r="K3" s="139"/>
      <c r="L3" s="139"/>
      <c r="M3" s="139"/>
    </row>
    <row r="4" spans="1:16" ht="14.4" customHeight="1" x14ac:dyDescent="0.3">
      <c r="A4" s="7">
        <v>1</v>
      </c>
      <c r="B4" s="124" t="s">
        <v>13</v>
      </c>
      <c r="C4" s="124"/>
      <c r="D4" s="124"/>
      <c r="E4" s="124"/>
      <c r="F4" s="125"/>
      <c r="G4" s="207"/>
      <c r="H4" s="207"/>
      <c r="I4" s="139">
        <v>2</v>
      </c>
      <c r="J4" s="267" t="s">
        <v>7</v>
      </c>
      <c r="K4" s="267"/>
      <c r="L4" s="267"/>
      <c r="M4" s="139"/>
    </row>
    <row r="5" spans="1:16" ht="15" customHeight="1" x14ac:dyDescent="0.3">
      <c r="A5" s="8">
        <f>A4+1</f>
        <v>2</v>
      </c>
      <c r="B5" s="137" t="s">
        <v>14</v>
      </c>
      <c r="C5" s="126"/>
      <c r="D5" s="126"/>
      <c r="E5" s="126"/>
      <c r="F5" s="127"/>
      <c r="G5" s="207"/>
      <c r="H5" s="207"/>
      <c r="I5" s="139"/>
      <c r="J5" s="305"/>
      <c r="K5" s="305"/>
      <c r="L5" s="305"/>
      <c r="M5" s="139"/>
      <c r="N5" s="247"/>
    </row>
    <row r="6" spans="1:16" ht="13.5" customHeight="1" x14ac:dyDescent="0.3">
      <c r="A6" s="7">
        <f t="shared" ref="A6:A7" si="0">A5+1</f>
        <v>3</v>
      </c>
      <c r="B6" s="124" t="s">
        <v>15</v>
      </c>
      <c r="C6" s="128"/>
      <c r="D6" s="128"/>
      <c r="E6" s="128"/>
      <c r="F6" s="129"/>
      <c r="G6" s="207"/>
      <c r="H6" s="207"/>
      <c r="J6" s="139"/>
      <c r="K6" s="201">
        <v>2022</v>
      </c>
      <c r="L6" s="202">
        <v>2023</v>
      </c>
      <c r="M6" s="139"/>
    </row>
    <row r="7" spans="1:16" ht="15" customHeight="1" x14ac:dyDescent="0.3">
      <c r="A7" s="8">
        <f t="shared" si="0"/>
        <v>4</v>
      </c>
      <c r="B7" s="137" t="s">
        <v>16</v>
      </c>
      <c r="C7" s="126"/>
      <c r="D7" s="126"/>
      <c r="E7" s="126"/>
      <c r="F7" s="127"/>
      <c r="G7" s="207"/>
      <c r="H7" s="207"/>
      <c r="I7" s="139"/>
      <c r="J7" s="164" t="s">
        <v>18</v>
      </c>
      <c r="K7" s="165">
        <f>E15+E22+E24+E29+E34+E35+E39+E40+E42+E44+E46+E50+E53+E54+E57+E58</f>
        <v>0</v>
      </c>
      <c r="L7" s="164">
        <f>G15+G22+G24+G29+G34+G35+G39+G40+G42+G44+G46+G50+G53+G54+G57+G58</f>
        <v>0</v>
      </c>
      <c r="M7" s="139"/>
    </row>
    <row r="8" spans="1:16" ht="13.5" customHeight="1" x14ac:dyDescent="0.3">
      <c r="A8" s="7">
        <v>5</v>
      </c>
      <c r="B8" s="124" t="s">
        <v>17</v>
      </c>
      <c r="C8" s="128"/>
      <c r="D8" s="128"/>
      <c r="E8" s="128"/>
      <c r="F8" s="129"/>
      <c r="G8" s="207"/>
      <c r="H8" s="207"/>
      <c r="I8" s="139"/>
      <c r="J8" s="163" t="s">
        <v>19</v>
      </c>
      <c r="K8" s="165">
        <f>E92</f>
        <v>0</v>
      </c>
      <c r="L8" s="164">
        <f>G92</f>
        <v>0</v>
      </c>
      <c r="M8" s="162"/>
    </row>
    <row r="9" spans="1:16" ht="15" thickBot="1" x14ac:dyDescent="0.35">
      <c r="A9" s="139"/>
      <c r="B9" s="139"/>
      <c r="C9" s="148"/>
      <c r="D9" s="139"/>
      <c r="E9" s="139"/>
      <c r="F9" s="139"/>
      <c r="G9" s="139"/>
      <c r="H9" s="139"/>
      <c r="I9" s="139"/>
      <c r="J9" s="163" t="s">
        <v>21</v>
      </c>
      <c r="K9" s="164">
        <f>E70</f>
        <v>0</v>
      </c>
      <c r="L9" s="222">
        <f>G70</f>
        <v>0</v>
      </c>
      <c r="M9" s="139"/>
    </row>
    <row r="10" spans="1:16" ht="15" customHeight="1" x14ac:dyDescent="0.3">
      <c r="A10" s="268" t="s">
        <v>20</v>
      </c>
      <c r="B10" s="269"/>
      <c r="C10" s="269"/>
      <c r="D10" s="270"/>
      <c r="E10" s="274">
        <v>2022</v>
      </c>
      <c r="F10" s="275"/>
      <c r="G10" s="274">
        <v>2023</v>
      </c>
      <c r="H10" s="276"/>
      <c r="I10" s="139"/>
      <c r="J10" s="163" t="s">
        <v>25</v>
      </c>
      <c r="K10" s="164">
        <f>E108</f>
        <v>0</v>
      </c>
      <c r="L10" s="164">
        <f>G108</f>
        <v>0</v>
      </c>
      <c r="M10" s="139"/>
    </row>
    <row r="11" spans="1:16" ht="28.2" thickBot="1" x14ac:dyDescent="0.35">
      <c r="A11" s="271"/>
      <c r="B11" s="272"/>
      <c r="C11" s="272"/>
      <c r="D11" s="273"/>
      <c r="E11" s="11" t="s">
        <v>22</v>
      </c>
      <c r="F11" s="12" t="s">
        <v>23</v>
      </c>
      <c r="G11" s="13" t="s">
        <v>24</v>
      </c>
      <c r="H11" s="100" t="s">
        <v>23</v>
      </c>
      <c r="I11" s="139"/>
      <c r="J11" s="163" t="s">
        <v>27</v>
      </c>
      <c r="K11" s="164">
        <f>E123</f>
        <v>0</v>
      </c>
      <c r="L11" s="164">
        <f>G123</f>
        <v>0</v>
      </c>
      <c r="M11" s="139"/>
    </row>
    <row r="12" spans="1:16" x14ac:dyDescent="0.3">
      <c r="A12" s="260" t="s">
        <v>26</v>
      </c>
      <c r="B12" s="261"/>
      <c r="C12" s="261"/>
      <c r="D12" s="261"/>
      <c r="E12" s="262">
        <v>2022</v>
      </c>
      <c r="F12" s="263"/>
      <c r="G12" s="264">
        <v>2023</v>
      </c>
      <c r="H12" s="265"/>
      <c r="I12" s="139"/>
      <c r="J12" s="163" t="s">
        <v>30</v>
      </c>
      <c r="K12" s="164">
        <f>IFERROR((K7-K8-K9-K10-K11),0)</f>
        <v>0</v>
      </c>
      <c r="L12" s="164">
        <f>IFERROR((L7-L8-L9-L10-L11),0)</f>
        <v>0</v>
      </c>
      <c r="M12" s="139"/>
    </row>
    <row r="13" spans="1:16" s="9" customFormat="1" ht="16.5" customHeight="1" x14ac:dyDescent="0.3">
      <c r="A13" s="277" t="s">
        <v>28</v>
      </c>
      <c r="B13" s="16"/>
      <c r="C13" s="28">
        <v>1</v>
      </c>
      <c r="D13" s="29" t="s">
        <v>29</v>
      </c>
      <c r="E13" s="17"/>
      <c r="F13" s="17"/>
      <c r="G13" s="17"/>
      <c r="H13" s="57"/>
      <c r="I13" s="149"/>
      <c r="J13" s="149"/>
      <c r="K13" s="149"/>
      <c r="L13" s="149"/>
      <c r="M13" s="149"/>
      <c r="N13" s="219"/>
      <c r="O13" s="219"/>
      <c r="P13" s="245"/>
    </row>
    <row r="14" spans="1:16" ht="15.75" customHeight="1" x14ac:dyDescent="0.3">
      <c r="A14" s="277"/>
      <c r="B14" s="278" t="s">
        <v>31</v>
      </c>
      <c r="C14" s="83" t="s">
        <v>32</v>
      </c>
      <c r="D14" s="99" t="s">
        <v>33</v>
      </c>
      <c r="E14" s="279"/>
      <c r="F14" s="279"/>
      <c r="G14" s="279"/>
      <c r="H14" s="280"/>
      <c r="I14" s="139"/>
      <c r="J14" s="204"/>
      <c r="K14" s="204"/>
      <c r="L14" s="204"/>
      <c r="M14" s="139"/>
    </row>
    <row r="15" spans="1:16" x14ac:dyDescent="0.3">
      <c r="A15" s="277"/>
      <c r="B15" s="278"/>
      <c r="C15" s="19" t="s">
        <v>34</v>
      </c>
      <c r="D15" s="21" t="s">
        <v>35</v>
      </c>
      <c r="E15" s="117">
        <f>SUM(E16:E21)</f>
        <v>0</v>
      </c>
      <c r="F15" s="281"/>
      <c r="G15" s="39">
        <f>SUM(G16:G21)</f>
        <v>0</v>
      </c>
      <c r="H15" s="284"/>
      <c r="I15" s="150"/>
      <c r="J15" s="204"/>
      <c r="K15" s="204"/>
      <c r="L15" s="204"/>
      <c r="M15" s="139"/>
      <c r="N15" s="220"/>
      <c r="O15" s="220"/>
    </row>
    <row r="16" spans="1:16" s="4" customFormat="1" ht="12.75" customHeight="1" outlineLevel="1" x14ac:dyDescent="0.3">
      <c r="A16" s="277"/>
      <c r="B16" s="278"/>
      <c r="C16" s="18" t="s">
        <v>36</v>
      </c>
      <c r="D16" s="38" t="s">
        <v>37</v>
      </c>
      <c r="E16" s="208"/>
      <c r="F16" s="282"/>
      <c r="G16" s="208"/>
      <c r="H16" s="284"/>
      <c r="I16" s="150"/>
      <c r="J16" s="205"/>
      <c r="K16" s="205"/>
      <c r="L16" s="205"/>
      <c r="M16" s="159"/>
      <c r="N16" s="220"/>
      <c r="O16" s="220"/>
      <c r="P16" s="220"/>
    </row>
    <row r="17" spans="1:16" s="4" customFormat="1" ht="12.75" customHeight="1" outlineLevel="1" x14ac:dyDescent="0.3">
      <c r="A17" s="277"/>
      <c r="B17" s="278"/>
      <c r="C17" s="18" t="s">
        <v>38</v>
      </c>
      <c r="D17" s="38" t="s">
        <v>39</v>
      </c>
      <c r="E17" s="208"/>
      <c r="F17" s="282"/>
      <c r="G17" s="208"/>
      <c r="H17" s="284"/>
      <c r="I17" s="150"/>
      <c r="J17" s="205"/>
      <c r="K17" s="205"/>
      <c r="L17" s="205"/>
      <c r="M17" s="159"/>
      <c r="N17" s="220"/>
      <c r="O17" s="220"/>
      <c r="P17" s="220"/>
    </row>
    <row r="18" spans="1:16" s="4" customFormat="1" ht="12.75" customHeight="1" outlineLevel="1" x14ac:dyDescent="0.3">
      <c r="A18" s="277"/>
      <c r="B18" s="278"/>
      <c r="C18" s="18" t="s">
        <v>40</v>
      </c>
      <c r="D18" s="38" t="s">
        <v>41</v>
      </c>
      <c r="E18" s="208"/>
      <c r="F18" s="282"/>
      <c r="G18" s="208"/>
      <c r="H18" s="284"/>
      <c r="I18" s="150"/>
      <c r="J18" s="205"/>
      <c r="K18" s="205"/>
      <c r="L18" s="205"/>
      <c r="M18" s="146"/>
      <c r="N18" s="220"/>
      <c r="O18" s="220"/>
      <c r="P18" s="246"/>
    </row>
    <row r="19" spans="1:16" s="4" customFormat="1" ht="12.75" customHeight="1" outlineLevel="1" x14ac:dyDescent="0.3">
      <c r="A19" s="277"/>
      <c r="B19" s="278"/>
      <c r="C19" s="18" t="s">
        <v>42</v>
      </c>
      <c r="D19" s="38" t="s">
        <v>43</v>
      </c>
      <c r="E19" s="208"/>
      <c r="F19" s="282"/>
      <c r="G19" s="208"/>
      <c r="H19" s="284"/>
      <c r="I19" s="150"/>
      <c r="J19" s="205"/>
      <c r="K19" s="205"/>
      <c r="L19" s="205"/>
      <c r="M19" s="159"/>
      <c r="N19" s="220"/>
      <c r="O19" s="220"/>
      <c r="P19" s="246"/>
    </row>
    <row r="20" spans="1:16" s="4" customFormat="1" ht="12.75" customHeight="1" outlineLevel="1" x14ac:dyDescent="0.3">
      <c r="A20" s="277"/>
      <c r="B20" s="278"/>
      <c r="C20" s="18" t="s">
        <v>44</v>
      </c>
      <c r="D20" s="38" t="s">
        <v>45</v>
      </c>
      <c r="E20" s="208"/>
      <c r="F20" s="282"/>
      <c r="G20" s="208"/>
      <c r="H20" s="284"/>
      <c r="I20" s="150"/>
      <c r="J20" s="205"/>
      <c r="K20" s="205"/>
      <c r="L20" s="205"/>
      <c r="M20" s="159"/>
      <c r="N20" s="220"/>
      <c r="O20" s="220"/>
      <c r="P20" s="246"/>
    </row>
    <row r="21" spans="1:16" s="4" customFormat="1" ht="12.75" customHeight="1" outlineLevel="1" x14ac:dyDescent="0.3">
      <c r="A21" s="277"/>
      <c r="B21" s="278"/>
      <c r="C21" s="18" t="s">
        <v>46</v>
      </c>
      <c r="D21" s="38" t="s">
        <v>47</v>
      </c>
      <c r="E21" s="208"/>
      <c r="F21" s="282"/>
      <c r="G21" s="208"/>
      <c r="H21" s="284"/>
      <c r="I21" s="150"/>
      <c r="J21" s="206"/>
      <c r="K21" s="206"/>
      <c r="L21" s="205"/>
      <c r="M21" s="159"/>
      <c r="N21" s="220"/>
      <c r="O21" s="220"/>
      <c r="P21" s="246"/>
    </row>
    <row r="22" spans="1:16" x14ac:dyDescent="0.3">
      <c r="A22" s="277" t="s">
        <v>28</v>
      </c>
      <c r="B22" s="278"/>
      <c r="C22" s="19" t="s">
        <v>48</v>
      </c>
      <c r="D22" s="21" t="s">
        <v>49</v>
      </c>
      <c r="E22" s="208"/>
      <c r="F22" s="282"/>
      <c r="G22" s="209"/>
      <c r="H22" s="284"/>
      <c r="I22" s="150"/>
      <c r="J22" s="206"/>
      <c r="K22" s="206"/>
      <c r="L22" s="204"/>
      <c r="M22" s="139"/>
      <c r="N22" s="220"/>
      <c r="O22" s="220"/>
    </row>
    <row r="23" spans="1:16" x14ac:dyDescent="0.3">
      <c r="A23" s="277"/>
      <c r="B23" s="278"/>
      <c r="C23" s="19" t="s">
        <v>50</v>
      </c>
      <c r="D23" s="21" t="s">
        <v>51</v>
      </c>
      <c r="E23" s="39">
        <f>(E24-E24*0.2-IF(($G$3-E27)&gt;33,0,E26*0.03)-E28+E29-E31-E32)</f>
        <v>0</v>
      </c>
      <c r="F23" s="282"/>
      <c r="G23" s="39">
        <f>(G24-G24*0.2-IF(($G$3-G27)&gt;33,0,G26*0.03)-G28+G29-G31-G32)</f>
        <v>0</v>
      </c>
      <c r="H23" s="284"/>
      <c r="I23" s="150"/>
      <c r="J23" s="206"/>
      <c r="K23" s="206"/>
      <c r="L23" s="204"/>
      <c r="M23" s="139"/>
      <c r="N23" s="220"/>
      <c r="O23" s="220"/>
    </row>
    <row r="24" spans="1:16" s="4" customFormat="1" ht="12.75" customHeight="1" outlineLevel="1" x14ac:dyDescent="0.3">
      <c r="A24" s="277"/>
      <c r="B24" s="278"/>
      <c r="C24" s="20" t="s">
        <v>52</v>
      </c>
      <c r="D24" s="38" t="s">
        <v>53</v>
      </c>
      <c r="E24" s="208"/>
      <c r="F24" s="282"/>
      <c r="G24" s="208"/>
      <c r="H24" s="284"/>
      <c r="I24" s="150"/>
      <c r="J24" s="206"/>
      <c r="K24" s="206"/>
      <c r="L24" s="205"/>
      <c r="M24" s="159"/>
      <c r="N24" s="220"/>
      <c r="O24" s="220"/>
      <c r="P24" s="246"/>
    </row>
    <row r="25" spans="1:16" s="4" customFormat="1" ht="25.5" customHeight="1" outlineLevel="1" x14ac:dyDescent="0.3">
      <c r="A25" s="277"/>
      <c r="B25" s="278"/>
      <c r="C25" s="20" t="s">
        <v>54</v>
      </c>
      <c r="D25" s="40" t="s">
        <v>55</v>
      </c>
      <c r="E25" s="208"/>
      <c r="F25" s="282"/>
      <c r="G25" s="208"/>
      <c r="H25" s="284"/>
      <c r="I25" s="150"/>
      <c r="J25" s="206"/>
      <c r="K25" s="206"/>
      <c r="L25" s="205"/>
      <c r="M25" s="159"/>
      <c r="N25" s="220"/>
      <c r="O25" s="220"/>
      <c r="P25" s="246"/>
    </row>
    <row r="26" spans="1:16" s="4" customFormat="1" ht="12.75" customHeight="1" outlineLevel="1" x14ac:dyDescent="0.3">
      <c r="A26" s="277"/>
      <c r="B26" s="278"/>
      <c r="C26" s="20" t="s">
        <v>56</v>
      </c>
      <c r="D26" s="41" t="s">
        <v>57</v>
      </c>
      <c r="E26" s="208"/>
      <c r="F26" s="282"/>
      <c r="G26" s="208"/>
      <c r="H26" s="284"/>
      <c r="I26" s="150"/>
      <c r="J26" s="159"/>
      <c r="K26" s="150"/>
      <c r="L26" s="159"/>
      <c r="M26" s="159"/>
      <c r="N26" s="220"/>
      <c r="O26" s="220"/>
      <c r="P26" s="246"/>
    </row>
    <row r="27" spans="1:16" s="4" customFormat="1" ht="12.75" customHeight="1" outlineLevel="1" x14ac:dyDescent="0.3">
      <c r="A27" s="277"/>
      <c r="B27" s="278" t="s">
        <v>31</v>
      </c>
      <c r="C27" s="20" t="s">
        <v>58</v>
      </c>
      <c r="D27" s="41" t="s">
        <v>59</v>
      </c>
      <c r="E27" s="210"/>
      <c r="F27" s="282"/>
      <c r="G27" s="210"/>
      <c r="H27" s="284"/>
      <c r="I27" s="150"/>
      <c r="J27" s="150"/>
      <c r="K27" s="150"/>
      <c r="L27" s="159"/>
      <c r="M27" s="159"/>
      <c r="N27" s="220"/>
      <c r="O27" s="220"/>
      <c r="P27" s="246"/>
    </row>
    <row r="28" spans="1:16" s="4" customFormat="1" ht="12.75" customHeight="1" outlineLevel="1" x14ac:dyDescent="0.3">
      <c r="A28" s="277"/>
      <c r="B28" s="278"/>
      <c r="C28" s="20" t="s">
        <v>60</v>
      </c>
      <c r="D28" s="41" t="s">
        <v>61</v>
      </c>
      <c r="E28" s="208"/>
      <c r="F28" s="282"/>
      <c r="G28" s="208"/>
      <c r="H28" s="284"/>
      <c r="I28" s="150"/>
      <c r="J28" s="150"/>
      <c r="K28" s="150"/>
      <c r="L28" s="159"/>
      <c r="M28" s="159"/>
      <c r="N28" s="220"/>
      <c r="O28" s="220"/>
      <c r="P28" s="246"/>
    </row>
    <row r="29" spans="1:16" s="4" customFormat="1" ht="12.75" customHeight="1" outlineLevel="1" x14ac:dyDescent="0.3">
      <c r="A29" s="277"/>
      <c r="B29" s="278"/>
      <c r="C29" s="20" t="s">
        <v>62</v>
      </c>
      <c r="D29" s="38" t="s">
        <v>63</v>
      </c>
      <c r="E29" s="208"/>
      <c r="F29" s="282"/>
      <c r="G29" s="208"/>
      <c r="H29" s="284"/>
      <c r="I29" s="150"/>
      <c r="J29" s="150"/>
      <c r="K29" s="150"/>
      <c r="L29" s="159"/>
      <c r="M29" s="159"/>
      <c r="N29" s="220"/>
      <c r="O29" s="220"/>
      <c r="P29" s="246"/>
    </row>
    <row r="30" spans="1:16" s="4" customFormat="1" ht="25.5" customHeight="1" outlineLevel="1" x14ac:dyDescent="0.3">
      <c r="A30" s="277"/>
      <c r="B30" s="278"/>
      <c r="C30" s="20" t="s">
        <v>64</v>
      </c>
      <c r="D30" s="40" t="s">
        <v>55</v>
      </c>
      <c r="E30" s="208"/>
      <c r="F30" s="282"/>
      <c r="G30" s="208"/>
      <c r="H30" s="284"/>
      <c r="I30" s="150"/>
      <c r="J30" s="150"/>
      <c r="K30" s="150"/>
      <c r="L30" s="159"/>
      <c r="M30" s="159"/>
      <c r="N30" s="220"/>
      <c r="O30" s="220"/>
      <c r="P30" s="246"/>
    </row>
    <row r="31" spans="1:16" s="4" customFormat="1" ht="12.75" customHeight="1" outlineLevel="1" x14ac:dyDescent="0.3">
      <c r="A31" s="277" t="s">
        <v>28</v>
      </c>
      <c r="B31" s="278"/>
      <c r="C31" s="20" t="s">
        <v>65</v>
      </c>
      <c r="D31" s="41" t="s">
        <v>66</v>
      </c>
      <c r="E31" s="208"/>
      <c r="F31" s="282"/>
      <c r="G31" s="208"/>
      <c r="H31" s="284"/>
      <c r="I31" s="150"/>
      <c r="J31" s="150"/>
      <c r="K31" s="150"/>
      <c r="L31" s="159"/>
      <c r="M31" s="159"/>
      <c r="N31" s="220"/>
      <c r="O31" s="220"/>
      <c r="P31" s="246"/>
    </row>
    <row r="32" spans="1:16" s="4" customFormat="1" ht="12.75" customHeight="1" outlineLevel="1" x14ac:dyDescent="0.3">
      <c r="A32" s="277"/>
      <c r="B32" s="278"/>
      <c r="C32" s="20" t="s">
        <v>67</v>
      </c>
      <c r="D32" s="41" t="s">
        <v>61</v>
      </c>
      <c r="E32" s="208"/>
      <c r="F32" s="282"/>
      <c r="G32" s="208"/>
      <c r="H32" s="284"/>
      <c r="I32" s="150"/>
      <c r="J32" s="150"/>
      <c r="K32" s="150"/>
      <c r="L32" s="159"/>
      <c r="M32" s="159"/>
      <c r="N32" s="220"/>
      <c r="O32" s="220"/>
      <c r="P32" s="246"/>
    </row>
    <row r="33" spans="1:16" s="4" customFormat="1" ht="28.8" x14ac:dyDescent="0.3">
      <c r="A33" s="277"/>
      <c r="B33" s="278"/>
      <c r="C33" s="19" t="s">
        <v>68</v>
      </c>
      <c r="D33" s="43" t="s">
        <v>69</v>
      </c>
      <c r="E33" s="208"/>
      <c r="F33" s="282"/>
      <c r="G33" s="208"/>
      <c r="H33" s="284"/>
      <c r="I33" s="150"/>
      <c r="J33" s="150"/>
      <c r="K33" s="150"/>
      <c r="L33" s="159"/>
      <c r="M33" s="159"/>
      <c r="N33" s="220"/>
      <c r="O33" s="220"/>
      <c r="P33" s="246"/>
    </row>
    <row r="34" spans="1:16" s="4" customFormat="1" x14ac:dyDescent="0.3">
      <c r="A34" s="277"/>
      <c r="B34" s="278"/>
      <c r="C34" s="19" t="s">
        <v>70</v>
      </c>
      <c r="D34" s="21" t="s">
        <v>71</v>
      </c>
      <c r="E34" s="208"/>
      <c r="F34" s="282"/>
      <c r="G34" s="208"/>
      <c r="H34" s="284"/>
      <c r="I34" s="150"/>
      <c r="J34" s="150"/>
      <c r="K34" s="150"/>
      <c r="L34" s="159"/>
      <c r="M34" s="159"/>
      <c r="N34" s="220"/>
      <c r="O34" s="220"/>
      <c r="P34" s="246"/>
    </row>
    <row r="35" spans="1:16" x14ac:dyDescent="0.3">
      <c r="A35" s="277"/>
      <c r="B35" s="278"/>
      <c r="C35" s="19" t="s">
        <v>72</v>
      </c>
      <c r="D35" s="21" t="s">
        <v>73</v>
      </c>
      <c r="E35" s="39">
        <f>SUM(E36:E38)</f>
        <v>0</v>
      </c>
      <c r="F35" s="282"/>
      <c r="G35" s="39">
        <f>SUM(G36:G38)</f>
        <v>0</v>
      </c>
      <c r="H35" s="284"/>
      <c r="I35" s="150"/>
      <c r="J35" s="150"/>
      <c r="K35" s="150"/>
      <c r="L35" s="139"/>
      <c r="M35" s="139"/>
      <c r="N35" s="220"/>
      <c r="O35" s="220"/>
    </row>
    <row r="36" spans="1:16" s="4" customFormat="1" ht="12.75" customHeight="1" outlineLevel="1" x14ac:dyDescent="0.3">
      <c r="A36" s="277"/>
      <c r="B36" s="278"/>
      <c r="C36" s="18" t="s">
        <v>74</v>
      </c>
      <c r="D36" s="38" t="s">
        <v>75</v>
      </c>
      <c r="E36" s="208"/>
      <c r="F36" s="282"/>
      <c r="G36" s="208"/>
      <c r="H36" s="284"/>
      <c r="I36" s="150"/>
      <c r="J36" s="150"/>
      <c r="K36" s="150"/>
      <c r="L36" s="139"/>
      <c r="M36" s="159"/>
      <c r="N36" s="220"/>
      <c r="O36" s="220"/>
      <c r="P36" s="246"/>
    </row>
    <row r="37" spans="1:16" s="4" customFormat="1" ht="12.75" customHeight="1" outlineLevel="1" x14ac:dyDescent="0.3">
      <c r="A37" s="277"/>
      <c r="B37" s="278"/>
      <c r="C37" s="18" t="s">
        <v>76</v>
      </c>
      <c r="D37" s="38" t="s">
        <v>77</v>
      </c>
      <c r="E37" s="208"/>
      <c r="F37" s="282"/>
      <c r="G37" s="208"/>
      <c r="H37" s="284"/>
      <c r="I37" s="150"/>
      <c r="J37" s="150"/>
      <c r="K37" s="150"/>
      <c r="L37" s="159"/>
      <c r="M37" s="159"/>
      <c r="N37" s="220"/>
      <c r="O37" s="220"/>
      <c r="P37" s="246"/>
    </row>
    <row r="38" spans="1:16" s="4" customFormat="1" ht="12.75" customHeight="1" outlineLevel="1" x14ac:dyDescent="0.3">
      <c r="A38" s="277"/>
      <c r="B38" s="278"/>
      <c r="C38" s="18" t="s">
        <v>78</v>
      </c>
      <c r="D38" s="38" t="s">
        <v>79</v>
      </c>
      <c r="E38" s="208"/>
      <c r="F38" s="282"/>
      <c r="G38" s="208"/>
      <c r="H38" s="284"/>
      <c r="I38" s="150"/>
      <c r="J38" s="150"/>
      <c r="K38" s="150"/>
      <c r="L38" s="159"/>
      <c r="M38" s="159"/>
      <c r="N38" s="220"/>
      <c r="O38" s="220"/>
      <c r="P38" s="246"/>
    </row>
    <row r="39" spans="1:16" x14ac:dyDescent="0.3">
      <c r="A39" s="277"/>
      <c r="B39" s="278"/>
      <c r="C39" s="22" t="s">
        <v>80</v>
      </c>
      <c r="D39" s="21" t="s">
        <v>81</v>
      </c>
      <c r="E39" s="208"/>
      <c r="F39" s="282"/>
      <c r="G39" s="208"/>
      <c r="H39" s="284"/>
      <c r="I39" s="150"/>
      <c r="J39" s="150"/>
      <c r="K39" s="150"/>
      <c r="L39" s="159"/>
      <c r="M39" s="139"/>
      <c r="N39" s="220"/>
      <c r="O39" s="220"/>
    </row>
    <row r="40" spans="1:16" x14ac:dyDescent="0.3">
      <c r="A40" s="56"/>
      <c r="B40" s="15"/>
      <c r="C40" s="19" t="s">
        <v>82</v>
      </c>
      <c r="D40" s="43" t="s">
        <v>83</v>
      </c>
      <c r="E40" s="208"/>
      <c r="F40" s="283"/>
      <c r="G40" s="211"/>
      <c r="H40" s="284"/>
      <c r="I40" s="150"/>
      <c r="J40" s="150"/>
      <c r="K40" s="150"/>
      <c r="L40" s="139"/>
      <c r="M40" s="139"/>
      <c r="N40" s="220"/>
      <c r="O40" s="220"/>
    </row>
    <row r="41" spans="1:16" ht="15.75" customHeight="1" collapsed="1" x14ac:dyDescent="0.3">
      <c r="A41" s="277" t="s">
        <v>28</v>
      </c>
      <c r="B41" s="116"/>
      <c r="C41" s="115" t="s">
        <v>84</v>
      </c>
      <c r="D41" s="114" t="s">
        <v>85</v>
      </c>
      <c r="E41" s="285"/>
      <c r="F41" s="285"/>
      <c r="G41" s="285"/>
      <c r="H41" s="286"/>
      <c r="I41" s="150"/>
      <c r="J41" s="150"/>
      <c r="K41" s="150"/>
      <c r="L41" s="139"/>
      <c r="M41" s="139"/>
      <c r="N41" s="220"/>
      <c r="O41" s="220"/>
    </row>
    <row r="42" spans="1:16" x14ac:dyDescent="0.3">
      <c r="A42" s="277"/>
      <c r="B42" s="287" t="s">
        <v>86</v>
      </c>
      <c r="C42" s="22" t="s">
        <v>87</v>
      </c>
      <c r="D42" s="21" t="s">
        <v>88</v>
      </c>
      <c r="E42" s="208"/>
      <c r="F42" s="212"/>
      <c r="G42" s="208"/>
      <c r="H42" s="214"/>
      <c r="I42" s="150"/>
      <c r="J42" s="150"/>
      <c r="K42" s="150"/>
      <c r="L42" s="139"/>
      <c r="M42" s="139"/>
      <c r="N42" s="220"/>
      <c r="O42" s="220"/>
    </row>
    <row r="43" spans="1:16" s="4" customFormat="1" x14ac:dyDescent="0.3">
      <c r="A43" s="277"/>
      <c r="B43" s="287"/>
      <c r="C43" s="23" t="s">
        <v>89</v>
      </c>
      <c r="D43" s="38" t="s">
        <v>90</v>
      </c>
      <c r="E43" s="208"/>
      <c r="F43" s="215"/>
      <c r="G43" s="208"/>
      <c r="H43" s="214"/>
      <c r="I43" s="150"/>
      <c r="J43" s="150"/>
      <c r="K43" s="150"/>
      <c r="L43" s="159"/>
      <c r="M43" s="159"/>
      <c r="N43" s="220"/>
      <c r="O43" s="220"/>
      <c r="P43" s="246"/>
    </row>
    <row r="44" spans="1:16" x14ac:dyDescent="0.3">
      <c r="A44" s="277"/>
      <c r="B44" s="287"/>
      <c r="C44" s="22" t="s">
        <v>91</v>
      </c>
      <c r="D44" s="21" t="s">
        <v>49</v>
      </c>
      <c r="E44" s="208"/>
      <c r="F44" s="215"/>
      <c r="G44" s="213"/>
      <c r="H44" s="214"/>
      <c r="I44" s="150"/>
      <c r="J44" s="150"/>
      <c r="K44" s="150"/>
      <c r="L44" s="139"/>
      <c r="M44" s="139"/>
      <c r="N44" s="220"/>
      <c r="O44" s="220"/>
    </row>
    <row r="45" spans="1:16" x14ac:dyDescent="0.3">
      <c r="A45" s="277"/>
      <c r="B45" s="287"/>
      <c r="C45" s="22" t="s">
        <v>92</v>
      </c>
      <c r="D45" s="21" t="s">
        <v>93</v>
      </c>
      <c r="E45" s="39">
        <f>E46-E46*0.2-IF((G3-E48)&gt;33,0,E47*0.03)-E49+E50-E51-E52</f>
        <v>0</v>
      </c>
      <c r="F45" s="118"/>
      <c r="G45" s="39">
        <f>G46-G46*0.2-IF((H3-G48)&gt;33,0,G47*0.03)-G49+G50-G51-G52</f>
        <v>0</v>
      </c>
      <c r="H45" s="58"/>
      <c r="I45" s="150"/>
      <c r="J45" s="150"/>
      <c r="K45" s="150"/>
      <c r="L45" s="139"/>
      <c r="M45" s="139"/>
      <c r="N45" s="220"/>
      <c r="O45" s="220"/>
    </row>
    <row r="46" spans="1:16" s="4" customFormat="1" outlineLevel="1" x14ac:dyDescent="0.3">
      <c r="A46" s="277"/>
      <c r="B46" s="287"/>
      <c r="C46" s="23" t="s">
        <v>94</v>
      </c>
      <c r="D46" s="38" t="s">
        <v>53</v>
      </c>
      <c r="E46" s="208"/>
      <c r="F46" s="216"/>
      <c r="G46" s="208"/>
      <c r="H46" s="217"/>
      <c r="I46" s="150"/>
      <c r="J46" s="150"/>
      <c r="K46" s="150"/>
      <c r="L46" s="159"/>
      <c r="M46" s="159"/>
      <c r="N46" s="220"/>
      <c r="O46" s="220"/>
      <c r="P46" s="246"/>
    </row>
    <row r="47" spans="1:16" s="4" customFormat="1" ht="15" customHeight="1" outlineLevel="1" x14ac:dyDescent="0.3">
      <c r="A47" s="277"/>
      <c r="B47" s="287"/>
      <c r="C47" s="23" t="s">
        <v>95</v>
      </c>
      <c r="D47" s="41" t="s">
        <v>57</v>
      </c>
      <c r="E47" s="208"/>
      <c r="F47" s="282"/>
      <c r="G47" s="208"/>
      <c r="H47" s="284"/>
      <c r="I47" s="150"/>
      <c r="J47" s="150"/>
      <c r="K47" s="150"/>
      <c r="L47" s="159"/>
      <c r="M47" s="159"/>
      <c r="N47" s="220"/>
      <c r="O47" s="220"/>
      <c r="P47" s="246"/>
    </row>
    <row r="48" spans="1:16" s="4" customFormat="1" ht="15" customHeight="1" outlineLevel="1" x14ac:dyDescent="0.3">
      <c r="A48" s="277"/>
      <c r="B48" s="287"/>
      <c r="C48" s="23" t="s">
        <v>96</v>
      </c>
      <c r="D48" s="41" t="s">
        <v>59</v>
      </c>
      <c r="E48" s="210"/>
      <c r="F48" s="282"/>
      <c r="G48" s="210"/>
      <c r="H48" s="284"/>
      <c r="I48" s="150"/>
      <c r="J48" s="150"/>
      <c r="K48" s="150"/>
      <c r="L48" s="159"/>
      <c r="M48" s="159"/>
      <c r="N48" s="220"/>
      <c r="O48" s="220"/>
      <c r="P48" s="246"/>
    </row>
    <row r="49" spans="1:16" s="4" customFormat="1" ht="15" customHeight="1" outlineLevel="1" x14ac:dyDescent="0.3">
      <c r="A49" s="277"/>
      <c r="B49" s="287"/>
      <c r="C49" s="23" t="s">
        <v>97</v>
      </c>
      <c r="D49" s="41" t="s">
        <v>61</v>
      </c>
      <c r="E49" s="208"/>
      <c r="F49" s="282"/>
      <c r="G49" s="208"/>
      <c r="H49" s="284"/>
      <c r="I49" s="150"/>
      <c r="J49" s="150"/>
      <c r="K49" s="150"/>
      <c r="L49" s="159"/>
      <c r="M49" s="159"/>
      <c r="N49" s="220"/>
      <c r="O49" s="220"/>
      <c r="P49" s="246"/>
    </row>
    <row r="50" spans="1:16" s="4" customFormat="1" outlineLevel="1" x14ac:dyDescent="0.3">
      <c r="A50" s="277" t="s">
        <v>28</v>
      </c>
      <c r="B50" s="287"/>
      <c r="C50" s="23" t="s">
        <v>98</v>
      </c>
      <c r="D50" s="38" t="s">
        <v>63</v>
      </c>
      <c r="E50" s="208"/>
      <c r="F50" s="216"/>
      <c r="G50" s="208"/>
      <c r="H50" s="216"/>
      <c r="I50" s="150"/>
      <c r="J50" s="150"/>
      <c r="K50" s="150"/>
      <c r="L50" s="159"/>
      <c r="M50" s="159"/>
      <c r="N50" s="220"/>
      <c r="O50" s="220"/>
      <c r="P50" s="246"/>
    </row>
    <row r="51" spans="1:16" s="4" customFormat="1" ht="15" customHeight="1" outlineLevel="1" x14ac:dyDescent="0.3">
      <c r="A51" s="277"/>
      <c r="B51" s="287"/>
      <c r="C51" s="23" t="s">
        <v>99</v>
      </c>
      <c r="D51" s="41" t="s">
        <v>66</v>
      </c>
      <c r="E51" s="208"/>
      <c r="F51" s="282"/>
      <c r="G51" s="218"/>
      <c r="H51" s="284"/>
      <c r="I51" s="150"/>
      <c r="J51" s="150"/>
      <c r="K51" s="150"/>
      <c r="L51" s="159"/>
      <c r="M51" s="159"/>
      <c r="N51" s="220"/>
      <c r="O51" s="220"/>
      <c r="P51" s="246"/>
    </row>
    <row r="52" spans="1:16" s="4" customFormat="1" ht="15" customHeight="1" outlineLevel="1" x14ac:dyDescent="0.3">
      <c r="A52" s="277"/>
      <c r="B52" s="287"/>
      <c r="C52" s="23" t="s">
        <v>100</v>
      </c>
      <c r="D52" s="41" t="s">
        <v>61</v>
      </c>
      <c r="E52" s="208"/>
      <c r="F52" s="282"/>
      <c r="G52" s="218"/>
      <c r="H52" s="284"/>
      <c r="I52" s="150"/>
      <c r="J52" s="150"/>
      <c r="K52" s="150"/>
      <c r="L52" s="159"/>
      <c r="M52" s="159"/>
      <c r="N52" s="220"/>
      <c r="O52" s="220"/>
      <c r="P52" s="246"/>
    </row>
    <row r="53" spans="1:16" x14ac:dyDescent="0.3">
      <c r="A53" s="277"/>
      <c r="B53" s="287"/>
      <c r="C53" s="22" t="s">
        <v>101</v>
      </c>
      <c r="D53" s="21" t="s">
        <v>71</v>
      </c>
      <c r="E53" s="213"/>
      <c r="F53" s="215"/>
      <c r="G53" s="213"/>
      <c r="H53" s="214"/>
      <c r="I53" s="150"/>
      <c r="J53" s="150"/>
      <c r="K53" s="150"/>
      <c r="L53" s="139"/>
      <c r="M53" s="139"/>
      <c r="N53" s="220"/>
      <c r="O53" s="220"/>
    </row>
    <row r="54" spans="1:16" x14ac:dyDescent="0.3">
      <c r="A54" s="277"/>
      <c r="B54" s="287"/>
      <c r="C54" s="22" t="s">
        <v>102</v>
      </c>
      <c r="D54" s="21" t="s">
        <v>103</v>
      </c>
      <c r="E54" s="39">
        <f>E55+E56</f>
        <v>0</v>
      </c>
      <c r="F54" s="118"/>
      <c r="G54" s="39">
        <f>G55+G56</f>
        <v>0</v>
      </c>
      <c r="H54" s="58"/>
      <c r="I54" s="150"/>
      <c r="J54" s="150"/>
      <c r="K54" s="150"/>
      <c r="L54" s="139"/>
      <c r="M54" s="139"/>
      <c r="N54" s="220"/>
      <c r="O54" s="220"/>
    </row>
    <row r="55" spans="1:16" s="4" customFormat="1" outlineLevel="1" x14ac:dyDescent="0.3">
      <c r="A55" s="277"/>
      <c r="B55" s="287"/>
      <c r="C55" s="24" t="s">
        <v>104</v>
      </c>
      <c r="D55" s="38" t="s">
        <v>77</v>
      </c>
      <c r="E55" s="208"/>
      <c r="F55" s="216"/>
      <c r="G55" s="208"/>
      <c r="H55" s="217"/>
      <c r="I55" s="150"/>
      <c r="J55" s="150"/>
      <c r="K55" s="150"/>
      <c r="L55" s="159"/>
      <c r="M55" s="159"/>
      <c r="N55" s="220"/>
      <c r="O55" s="220"/>
      <c r="P55" s="246"/>
    </row>
    <row r="56" spans="1:16" s="4" customFormat="1" outlineLevel="1" x14ac:dyDescent="0.3">
      <c r="A56" s="277"/>
      <c r="B56" s="287"/>
      <c r="C56" s="24" t="s">
        <v>105</v>
      </c>
      <c r="D56" s="38" t="s">
        <v>79</v>
      </c>
      <c r="E56" s="208"/>
      <c r="F56" s="216"/>
      <c r="G56" s="208"/>
      <c r="H56" s="217"/>
      <c r="I56" s="150"/>
      <c r="J56" s="150"/>
      <c r="K56" s="150"/>
      <c r="L56" s="159"/>
      <c r="M56" s="159"/>
      <c r="N56" s="220"/>
      <c r="O56" s="220"/>
      <c r="P56" s="246"/>
    </row>
    <row r="57" spans="1:16" x14ac:dyDescent="0.3">
      <c r="A57" s="277"/>
      <c r="B57" s="287"/>
      <c r="C57" s="22" t="s">
        <v>106</v>
      </c>
      <c r="D57" s="21" t="s">
        <v>107</v>
      </c>
      <c r="E57" s="213"/>
      <c r="F57" s="215"/>
      <c r="G57" s="213"/>
      <c r="H57" s="214"/>
      <c r="I57" s="150"/>
      <c r="J57" s="150"/>
      <c r="K57" s="150"/>
      <c r="L57" s="139"/>
      <c r="M57" s="139"/>
      <c r="N57" s="220"/>
      <c r="O57" s="220"/>
    </row>
    <row r="58" spans="1:16" x14ac:dyDescent="0.3">
      <c r="A58" s="277"/>
      <c r="B58" s="288"/>
      <c r="C58" s="22" t="s">
        <v>108</v>
      </c>
      <c r="D58" s="43" t="s">
        <v>83</v>
      </c>
      <c r="E58" s="213"/>
      <c r="F58" s="119"/>
      <c r="G58" s="213"/>
      <c r="H58" s="58"/>
      <c r="I58" s="150"/>
      <c r="J58" s="150"/>
      <c r="K58" s="150"/>
      <c r="L58" s="139"/>
      <c r="M58" s="139"/>
      <c r="N58" s="220"/>
      <c r="O58" s="220"/>
    </row>
    <row r="59" spans="1:16" ht="32.25" customHeight="1" collapsed="1" x14ac:dyDescent="0.3">
      <c r="A59" s="277"/>
      <c r="B59" s="289" t="s">
        <v>109</v>
      </c>
      <c r="C59" s="290"/>
      <c r="D59" s="290"/>
      <c r="E59" s="88">
        <f>SUM(E22:E23,E33:E34,E15)+IF(G4="Yes",(SUM(E42,E44:E45,E53)-E43),0)</f>
        <v>0</v>
      </c>
      <c r="F59" s="88">
        <f>IF(G4="Yes",(SUM(F42,F53,F46,F50,F44)-F43),0)</f>
        <v>0</v>
      </c>
      <c r="G59" s="88">
        <f>SUM(G22:G23,G33:G34,G15)+IF(H4="Yes",(SUM(G42,G44:G45,G53)-G43),0)</f>
        <v>0</v>
      </c>
      <c r="H59" s="101">
        <f>IF(H4="Yes",(SUM(H42,H53,H46,H50,H44)-H43),0)</f>
        <v>0</v>
      </c>
      <c r="I59" s="150"/>
      <c r="J59" s="150"/>
      <c r="K59" s="150"/>
      <c r="L59" s="139"/>
      <c r="M59" s="139"/>
      <c r="N59" s="220"/>
      <c r="O59" s="220"/>
    </row>
    <row r="60" spans="1:16" ht="30" customHeight="1" x14ac:dyDescent="0.3">
      <c r="A60" s="277" t="s">
        <v>28</v>
      </c>
      <c r="B60" s="98"/>
      <c r="C60" s="86">
        <v>2</v>
      </c>
      <c r="D60" s="96" t="s">
        <v>110</v>
      </c>
      <c r="E60" s="87"/>
      <c r="F60" s="87"/>
      <c r="G60" s="87"/>
      <c r="H60" s="102"/>
      <c r="I60" s="150"/>
      <c r="J60" s="150"/>
      <c r="K60" s="150"/>
      <c r="L60" s="139"/>
      <c r="M60" s="139"/>
      <c r="N60" s="220"/>
      <c r="O60" s="220"/>
    </row>
    <row r="61" spans="1:16" ht="15.75" customHeight="1" x14ac:dyDescent="0.3">
      <c r="A61" s="277"/>
      <c r="B61" s="30"/>
      <c r="C61" s="25" t="s">
        <v>111</v>
      </c>
      <c r="D61" s="44" t="s">
        <v>112</v>
      </c>
      <c r="E61" s="213"/>
      <c r="F61" s="281"/>
      <c r="G61" s="213"/>
      <c r="H61" s="284"/>
      <c r="I61" s="150"/>
      <c r="J61" s="150"/>
      <c r="K61" s="150"/>
      <c r="L61" s="139"/>
      <c r="M61" s="139"/>
      <c r="N61" s="220"/>
      <c r="O61" s="220"/>
    </row>
    <row r="62" spans="1:16" ht="15.75" customHeight="1" x14ac:dyDescent="0.3">
      <c r="A62" s="277"/>
      <c r="B62" s="30"/>
      <c r="C62" s="25" t="s">
        <v>113</v>
      </c>
      <c r="D62" s="44" t="s">
        <v>114</v>
      </c>
      <c r="E62" s="213"/>
      <c r="F62" s="282"/>
      <c r="G62" s="213"/>
      <c r="H62" s="284"/>
      <c r="I62" s="150"/>
      <c r="J62" s="150"/>
      <c r="K62" s="150"/>
      <c r="L62" s="139"/>
      <c r="M62" s="139"/>
      <c r="N62" s="220"/>
      <c r="O62" s="220"/>
    </row>
    <row r="63" spans="1:16" ht="15.75" customHeight="1" x14ac:dyDescent="0.3">
      <c r="A63" s="277"/>
      <c r="B63" s="30"/>
      <c r="C63" s="25" t="s">
        <v>115</v>
      </c>
      <c r="D63" s="44" t="s">
        <v>116</v>
      </c>
      <c r="E63" s="213"/>
      <c r="F63" s="282"/>
      <c r="G63" s="213"/>
      <c r="H63" s="284"/>
      <c r="I63" s="150"/>
      <c r="J63" s="150"/>
      <c r="K63" s="150"/>
      <c r="L63" s="139"/>
      <c r="M63" s="139"/>
      <c r="N63" s="220"/>
      <c r="O63" s="220"/>
    </row>
    <row r="64" spans="1:16" ht="28.8" x14ac:dyDescent="0.3">
      <c r="A64" s="277"/>
      <c r="B64" s="30"/>
      <c r="C64" s="25" t="s">
        <v>117</v>
      </c>
      <c r="D64" s="45" t="s">
        <v>118</v>
      </c>
      <c r="E64" s="213"/>
      <c r="F64" s="282"/>
      <c r="G64" s="213"/>
      <c r="H64" s="284"/>
      <c r="I64" s="150"/>
      <c r="J64" s="150"/>
      <c r="K64" s="150"/>
      <c r="L64" s="139"/>
      <c r="M64" s="139"/>
      <c r="N64" s="220"/>
      <c r="O64" s="220"/>
    </row>
    <row r="65" spans="1:15" ht="15.75" customHeight="1" x14ac:dyDescent="0.3">
      <c r="A65" s="277"/>
      <c r="B65" s="30"/>
      <c r="C65" s="25" t="s">
        <v>119</v>
      </c>
      <c r="D65" s="44" t="s">
        <v>120</v>
      </c>
      <c r="E65" s="39">
        <f>IF(G6="Yes",IF(E66&lt;&gt;0,0,MIN(SUM(E16:E21)*0.2,8550)),0)</f>
        <v>0</v>
      </c>
      <c r="F65" s="282"/>
      <c r="G65" s="39">
        <f>IF(H6="Yes",IF(G66&lt;&gt;0,0,MIN(SUM(G16:G21)*0.2,8550)),0)</f>
        <v>0</v>
      </c>
      <c r="H65" s="284"/>
      <c r="I65" s="150"/>
      <c r="J65" s="150"/>
      <c r="K65" s="150"/>
      <c r="L65" s="139"/>
      <c r="M65" s="139"/>
      <c r="N65" s="220"/>
      <c r="O65" s="220"/>
    </row>
    <row r="66" spans="1:15" ht="15.75" customHeight="1" x14ac:dyDescent="0.3">
      <c r="A66" s="277"/>
      <c r="B66" s="30"/>
      <c r="C66" s="25" t="s">
        <v>121</v>
      </c>
      <c r="D66" s="44" t="s">
        <v>122</v>
      </c>
      <c r="E66" s="39">
        <f>IF(G7="Yes",SUM(E16:E20)*0.5,0)</f>
        <v>0</v>
      </c>
      <c r="F66" s="282"/>
      <c r="G66" s="39">
        <f>IF(H7="Yes",SUM(G16:G20)*0.5,0)</f>
        <v>0</v>
      </c>
      <c r="H66" s="284"/>
      <c r="I66" s="150"/>
      <c r="J66" s="150"/>
      <c r="K66" s="150"/>
      <c r="L66" s="139"/>
      <c r="M66" s="139"/>
      <c r="N66" s="220"/>
      <c r="O66" s="220"/>
    </row>
    <row r="67" spans="1:15" ht="15.75" customHeight="1" x14ac:dyDescent="0.3">
      <c r="A67" s="277"/>
      <c r="B67" s="30"/>
      <c r="C67" s="25" t="s">
        <v>123</v>
      </c>
      <c r="D67" s="44" t="s">
        <v>124</v>
      </c>
      <c r="E67" s="213"/>
      <c r="F67" s="283"/>
      <c r="G67" s="213"/>
      <c r="H67" s="284"/>
      <c r="I67" s="150"/>
      <c r="J67" s="150"/>
      <c r="K67" s="150"/>
      <c r="L67" s="139"/>
      <c r="M67" s="139"/>
      <c r="N67" s="220"/>
      <c r="O67" s="220"/>
    </row>
    <row r="68" spans="1:15" ht="15.6" collapsed="1" x14ac:dyDescent="0.3">
      <c r="A68" s="277"/>
      <c r="B68" s="97"/>
      <c r="C68" s="87" t="s">
        <v>125</v>
      </c>
      <c r="D68" s="87"/>
      <c r="E68" s="88">
        <f>E59-SUM(E61:E67)</f>
        <v>0</v>
      </c>
      <c r="F68" s="87"/>
      <c r="G68" s="88">
        <f>G59-SUM(G61:G67)</f>
        <v>0</v>
      </c>
      <c r="H68" s="102"/>
      <c r="I68" s="150"/>
      <c r="J68" s="150"/>
      <c r="K68" s="150"/>
      <c r="L68" s="139"/>
      <c r="M68" s="139"/>
      <c r="N68" s="220"/>
      <c r="O68" s="220"/>
    </row>
    <row r="69" spans="1:15" ht="15.6" x14ac:dyDescent="0.3">
      <c r="A69" s="277" t="s">
        <v>28</v>
      </c>
      <c r="B69" s="85"/>
      <c r="C69" s="86">
        <v>3</v>
      </c>
      <c r="D69" s="96" t="s">
        <v>126</v>
      </c>
      <c r="E69" s="87"/>
      <c r="F69" s="87"/>
      <c r="G69" s="87"/>
      <c r="H69" s="102"/>
      <c r="I69" s="150"/>
      <c r="J69" s="150"/>
      <c r="K69" s="150"/>
      <c r="L69" s="139"/>
      <c r="M69" s="139"/>
      <c r="N69" s="220"/>
      <c r="O69" s="220"/>
    </row>
    <row r="70" spans="1:15" x14ac:dyDescent="0.3">
      <c r="A70" s="277"/>
      <c r="B70" s="31"/>
      <c r="C70" s="25" t="s">
        <v>127</v>
      </c>
      <c r="D70" s="44" t="s">
        <v>128</v>
      </c>
      <c r="E70" s="39">
        <f>IFERROR(IF(OR(G8="",G8=0),0,MIN(SUM(E16:E17)/G8,4840)*0.083*G8),"Q5!")</f>
        <v>0</v>
      </c>
      <c r="F70" s="281"/>
      <c r="G70" s="39">
        <f>IFERROR(IF(OR(H8="",H8=0),0,MIN(SUM(G16:G17)/H8,5005)*0.083*H8),"Q5!")</f>
        <v>0</v>
      </c>
      <c r="H70" s="284"/>
      <c r="I70" s="150"/>
      <c r="J70" s="150"/>
      <c r="K70" s="150"/>
      <c r="L70" s="139"/>
      <c r="M70" s="139"/>
      <c r="N70" s="220"/>
      <c r="O70" s="220"/>
    </row>
    <row r="71" spans="1:15" x14ac:dyDescent="0.3">
      <c r="A71" s="277"/>
      <c r="B71" s="31"/>
      <c r="C71" s="25" t="s">
        <v>129</v>
      </c>
      <c r="D71" s="44" t="s">
        <v>130</v>
      </c>
      <c r="E71" s="208"/>
      <c r="F71" s="282"/>
      <c r="G71" s="213"/>
      <c r="H71" s="284"/>
      <c r="I71" s="150"/>
      <c r="J71" s="150"/>
      <c r="K71" s="150"/>
      <c r="L71" s="139"/>
      <c r="M71" s="139"/>
      <c r="N71" s="220"/>
      <c r="O71" s="220"/>
    </row>
    <row r="72" spans="1:15" x14ac:dyDescent="0.3">
      <c r="A72" s="277"/>
      <c r="B72" s="31"/>
      <c r="C72" s="25" t="s">
        <v>131</v>
      </c>
      <c r="D72" s="44" t="s">
        <v>132</v>
      </c>
      <c r="E72" s="208"/>
      <c r="F72" s="282"/>
      <c r="G72" s="213"/>
      <c r="H72" s="284"/>
      <c r="I72" s="150"/>
      <c r="J72" s="150"/>
      <c r="K72" s="150"/>
      <c r="L72" s="139"/>
      <c r="M72" s="139"/>
      <c r="N72" s="220"/>
      <c r="O72" s="220"/>
    </row>
    <row r="73" spans="1:15" ht="28.8" x14ac:dyDescent="0.3">
      <c r="A73" s="277"/>
      <c r="B73" s="31"/>
      <c r="C73" s="25" t="s">
        <v>133</v>
      </c>
      <c r="D73" s="45" t="s">
        <v>134</v>
      </c>
      <c r="E73" s="213"/>
      <c r="F73" s="282"/>
      <c r="G73" s="213"/>
      <c r="H73" s="284"/>
      <c r="I73" s="150"/>
      <c r="J73" s="150"/>
      <c r="K73" s="150"/>
      <c r="L73" s="139"/>
      <c r="M73" s="139"/>
      <c r="N73" s="220"/>
      <c r="O73" s="220"/>
    </row>
    <row r="74" spans="1:15" x14ac:dyDescent="0.3">
      <c r="A74" s="277"/>
      <c r="B74" s="31"/>
      <c r="C74" s="25" t="s">
        <v>135</v>
      </c>
      <c r="D74" s="44" t="s">
        <v>136</v>
      </c>
      <c r="E74" s="39">
        <f>MIN(180000,SUM(E15,E22,E24,E29,E34:E35,E39,E42,E44,E46,E50,E53,E54,E57))*0.0265</f>
        <v>0</v>
      </c>
      <c r="F74" s="283"/>
      <c r="G74" s="39">
        <f>MIN(180000,SUM(G15,G22,G24,G29,G34:G35,G39,G42,G44,G46,G50,G53,G54,G57))*0.0265</f>
        <v>0</v>
      </c>
      <c r="H74" s="284"/>
      <c r="I74" s="150"/>
      <c r="J74" s="150"/>
      <c r="K74" s="150"/>
      <c r="L74" s="139"/>
      <c r="M74" s="139"/>
      <c r="N74" s="220"/>
      <c r="O74" s="220"/>
    </row>
    <row r="75" spans="1:15" ht="15.6" collapsed="1" x14ac:dyDescent="0.3">
      <c r="A75" s="277"/>
      <c r="B75" s="89"/>
      <c r="C75" s="291" t="s">
        <v>137</v>
      </c>
      <c r="D75" s="291"/>
      <c r="E75" s="90">
        <f>IF(E68&lt;0,0,MIN(E68/5,SUM(E70:E74)))</f>
        <v>0</v>
      </c>
      <c r="F75" s="91"/>
      <c r="G75" s="90">
        <f>IF(G68&lt;0,0,MIN(G68/5,SUM(G70:G74)))</f>
        <v>0</v>
      </c>
      <c r="H75" s="103"/>
      <c r="I75" s="150"/>
      <c r="J75" s="150"/>
      <c r="K75" s="150"/>
      <c r="L75" s="139"/>
      <c r="M75" s="139"/>
      <c r="N75" s="220"/>
      <c r="O75" s="220"/>
    </row>
    <row r="76" spans="1:15" ht="15.6" x14ac:dyDescent="0.3">
      <c r="A76" s="277"/>
      <c r="B76" s="92"/>
      <c r="C76" s="93">
        <v>4</v>
      </c>
      <c r="D76" s="94" t="s">
        <v>138</v>
      </c>
      <c r="E76" s="95"/>
      <c r="F76" s="95"/>
      <c r="G76" s="95"/>
      <c r="H76" s="104"/>
      <c r="I76" s="150"/>
      <c r="J76" s="150"/>
      <c r="K76" s="150"/>
      <c r="L76" s="139"/>
      <c r="M76" s="139"/>
      <c r="N76" s="220"/>
      <c r="O76" s="220"/>
    </row>
    <row r="77" spans="1:15" x14ac:dyDescent="0.3">
      <c r="A77" s="277"/>
      <c r="B77" s="31"/>
      <c r="C77" s="25" t="s">
        <v>139</v>
      </c>
      <c r="D77" s="21" t="s">
        <v>140</v>
      </c>
      <c r="E77" s="208"/>
      <c r="F77" s="120"/>
      <c r="G77" s="213"/>
      <c r="H77" s="58"/>
      <c r="I77" s="150"/>
      <c r="J77" s="150"/>
      <c r="K77" s="150"/>
      <c r="L77" s="139"/>
      <c r="M77" s="139"/>
      <c r="N77" s="220"/>
      <c r="O77" s="220"/>
    </row>
    <row r="78" spans="1:15" ht="30.75" customHeight="1" x14ac:dyDescent="0.3">
      <c r="A78" s="277" t="s">
        <v>28</v>
      </c>
      <c r="B78" s="85"/>
      <c r="C78" s="292" t="s">
        <v>141</v>
      </c>
      <c r="D78" s="292"/>
      <c r="E78" s="88">
        <f>IF(OR(E68&lt;0,E77=""),0,MIN((E68-E75)/2,E77))</f>
        <v>0</v>
      </c>
      <c r="F78" s="87"/>
      <c r="G78" s="88">
        <f>IF(OR(G68&lt;0,G77=""),0,MIN((G68-G75)/2,G77))</f>
        <v>0</v>
      </c>
      <c r="H78" s="102"/>
      <c r="I78" s="150"/>
      <c r="J78" s="150"/>
      <c r="K78" s="150"/>
      <c r="L78" s="139"/>
      <c r="M78" s="139"/>
      <c r="N78" s="220"/>
      <c r="O78" s="220"/>
    </row>
    <row r="79" spans="1:15" ht="15.6" x14ac:dyDescent="0.3">
      <c r="A79" s="277"/>
      <c r="B79" s="85"/>
      <c r="C79" s="86">
        <v>5</v>
      </c>
      <c r="D79" s="87" t="s">
        <v>142</v>
      </c>
      <c r="E79" s="88"/>
      <c r="F79" s="87"/>
      <c r="G79" s="88"/>
      <c r="H79" s="102"/>
      <c r="I79" s="150"/>
      <c r="J79" s="150"/>
      <c r="K79" s="150"/>
      <c r="L79" s="139"/>
      <c r="M79" s="139"/>
      <c r="N79" s="220"/>
      <c r="O79" s="220"/>
    </row>
    <row r="80" spans="1:15" ht="15.6" x14ac:dyDescent="0.3">
      <c r="A80" s="277"/>
      <c r="B80" s="78"/>
      <c r="C80" s="79" t="s">
        <v>143</v>
      </c>
      <c r="D80" s="80" t="s">
        <v>144</v>
      </c>
      <c r="E80" s="81">
        <f>E68-E75-E78</f>
        <v>0</v>
      </c>
      <c r="F80" s="81"/>
      <c r="G80" s="81">
        <f>G68-G75-G78</f>
        <v>0</v>
      </c>
      <c r="H80" s="105"/>
      <c r="I80" s="150"/>
      <c r="J80" s="150"/>
      <c r="K80" s="150"/>
      <c r="L80" s="139"/>
      <c r="M80" s="139"/>
      <c r="N80" s="220"/>
      <c r="O80" s="220"/>
    </row>
    <row r="81" spans="1:15" x14ac:dyDescent="0.3">
      <c r="A81" s="277"/>
      <c r="B81" s="31"/>
      <c r="C81" s="25" t="s">
        <v>145</v>
      </c>
      <c r="D81" t="s">
        <v>146</v>
      </c>
      <c r="E81" s="39">
        <f>IF(E80&lt;0,0,IF(E80&gt;19500,19500,E80))</f>
        <v>0</v>
      </c>
      <c r="F81" s="281"/>
      <c r="G81" s="39">
        <f>IF(G80&lt;0,0,IF(G80&gt;19500,19500,G80))</f>
        <v>0</v>
      </c>
      <c r="H81" s="284"/>
      <c r="I81" s="150"/>
      <c r="J81" s="150"/>
      <c r="K81" s="150"/>
      <c r="L81" s="139"/>
      <c r="M81" s="139"/>
      <c r="N81" s="220"/>
      <c r="O81" s="220"/>
    </row>
    <row r="82" spans="1:15" x14ac:dyDescent="0.3">
      <c r="A82" s="277"/>
      <c r="B82" s="31"/>
      <c r="C82" s="25" t="s">
        <v>147</v>
      </c>
      <c r="D82" t="s">
        <v>148</v>
      </c>
      <c r="E82" s="39">
        <f>IF(E80&lt;19500,0,IF(E80&gt;28000,(28000-19500),(E80-19500)))</f>
        <v>0</v>
      </c>
      <c r="F82" s="282"/>
      <c r="G82" s="39">
        <f>IF(G80&lt;19500,0,IF(G80&gt;28000,(28000-19500),(G80-19500)))</f>
        <v>0</v>
      </c>
      <c r="H82" s="284"/>
      <c r="I82" s="150"/>
      <c r="J82" s="150"/>
      <c r="K82" s="150"/>
      <c r="L82" s="139"/>
      <c r="M82" s="139"/>
      <c r="N82" s="220"/>
      <c r="O82" s="220"/>
    </row>
    <row r="83" spans="1:15" x14ac:dyDescent="0.3">
      <c r="A83" s="277"/>
      <c r="B83" s="31"/>
      <c r="C83" s="25" t="s">
        <v>149</v>
      </c>
      <c r="D83" t="s">
        <v>150</v>
      </c>
      <c r="E83" s="39">
        <f>IF(E80&lt;28000,0,IF(E80&gt;36300,(36300-28000),(E80-28000)))</f>
        <v>0</v>
      </c>
      <c r="F83" s="282"/>
      <c r="G83" s="39">
        <f>IF(G80&lt;28000,0,IF(G80&gt;36300,(36300-28000),(G80-28000)))</f>
        <v>0</v>
      </c>
      <c r="H83" s="284"/>
      <c r="I83" s="150"/>
      <c r="J83" s="150"/>
      <c r="K83" s="150"/>
      <c r="L83" s="139"/>
      <c r="M83" s="139"/>
      <c r="N83" s="220"/>
      <c r="O83" s="220"/>
    </row>
    <row r="84" spans="1:15" x14ac:dyDescent="0.3">
      <c r="A84" s="277"/>
      <c r="B84" s="31"/>
      <c r="C84" s="25" t="s">
        <v>151</v>
      </c>
      <c r="D84" t="s">
        <v>152</v>
      </c>
      <c r="E84" s="39">
        <f>IF(E80&lt;36300,0,IF(E80&gt;60000,(60000-36300),(E80-36300)))</f>
        <v>0</v>
      </c>
      <c r="F84" s="282"/>
      <c r="G84" s="39">
        <f>IF(G80&lt;36300,0,IF(G80&gt;60000,(60000-36300),(G80-36300)))</f>
        <v>0</v>
      </c>
      <c r="H84" s="284"/>
      <c r="I84" s="150"/>
      <c r="J84" s="150"/>
      <c r="K84" s="150"/>
      <c r="L84" s="139"/>
      <c r="M84" s="139"/>
      <c r="N84" s="220"/>
      <c r="O84" s="220"/>
    </row>
    <row r="85" spans="1:15" x14ac:dyDescent="0.3">
      <c r="A85" s="277"/>
      <c r="B85" s="31"/>
      <c r="C85" s="25" t="s">
        <v>153</v>
      </c>
      <c r="D85" t="s">
        <v>154</v>
      </c>
      <c r="E85" s="39">
        <f>IF(E80&lt;60000,0,(E80-60000))</f>
        <v>0</v>
      </c>
      <c r="F85" s="283"/>
      <c r="G85" s="39">
        <f>IF(G80&lt;60000,0,(G80-60000))</f>
        <v>0</v>
      </c>
      <c r="H85" s="284"/>
      <c r="I85" s="150"/>
      <c r="J85" s="150"/>
      <c r="K85" s="150"/>
      <c r="L85" s="139"/>
      <c r="M85" s="139"/>
      <c r="N85" s="220"/>
      <c r="O85" s="220"/>
    </row>
    <row r="86" spans="1:15" ht="15.6" x14ac:dyDescent="0.3">
      <c r="A86" s="277"/>
      <c r="B86" s="78"/>
      <c r="C86" s="79" t="s">
        <v>155</v>
      </c>
      <c r="D86" s="80" t="s">
        <v>156</v>
      </c>
      <c r="E86" s="81">
        <f>E81*0+E82*0.2+E83*0.25+E84*0.3+E85*0.35</f>
        <v>0</v>
      </c>
      <c r="F86" s="81"/>
      <c r="G86" s="81">
        <f>G81*0+G82*0.2+G83*0.25+G84*0.3+G85*0.35</f>
        <v>0</v>
      </c>
      <c r="H86" s="105"/>
      <c r="I86" s="150"/>
      <c r="J86" s="150"/>
      <c r="K86" s="150"/>
      <c r="L86" s="139"/>
      <c r="M86" s="139"/>
      <c r="N86" s="220"/>
      <c r="O86" s="220"/>
    </row>
    <row r="87" spans="1:15" ht="15.6" x14ac:dyDescent="0.3">
      <c r="A87" s="277" t="s">
        <v>28</v>
      </c>
      <c r="B87" s="78"/>
      <c r="C87" s="79" t="s">
        <v>157</v>
      </c>
      <c r="D87" s="80" t="s">
        <v>158</v>
      </c>
      <c r="E87" s="81"/>
      <c r="F87" s="81"/>
      <c r="G87" s="81"/>
      <c r="H87" s="105"/>
      <c r="I87" s="150"/>
      <c r="J87" s="150"/>
      <c r="K87" s="150"/>
      <c r="L87" s="139"/>
      <c r="M87" s="139"/>
      <c r="N87" s="220"/>
      <c r="O87" s="220"/>
    </row>
    <row r="88" spans="1:15" x14ac:dyDescent="0.3">
      <c r="A88" s="277"/>
      <c r="B88" s="31"/>
      <c r="C88" s="25" t="s">
        <v>159</v>
      </c>
      <c r="D88" t="s">
        <v>160</v>
      </c>
      <c r="E88" s="39">
        <f>IF(G4="No",0,IF((SUM(E42,E44:E45,E53)-E43-MIN(180000,SUM(E42,E44,E46,E50,E53,E54,E57:E58))*0.0265)&gt;0,(SUM(E42,E44:E45,E53)-E43-MIN(180000,SUM(E42,E44,E46,E50,E53,E54,E57:E58))*0.0265),0))</f>
        <v>0</v>
      </c>
      <c r="F88" s="281"/>
      <c r="G88" s="39">
        <f>IF(H4="No",0,IF((SUM(G42,G44:G45,G53)-G43-MIN(180000,SUM(G42,G44,G46,G50,G53,G54,G57:G58))*0.0265)&gt;0,(SUM(G42,G44:G45,G53)-G43-MIN(180000,SUM(G42,G44,G46,G50,G53,G54,G57:G58))*0.0265),0))</f>
        <v>0</v>
      </c>
      <c r="H88" s="284"/>
      <c r="I88" s="150"/>
      <c r="J88" s="150"/>
      <c r="K88" s="150"/>
      <c r="L88" s="139"/>
      <c r="M88" s="139"/>
      <c r="N88" s="220"/>
      <c r="O88" s="220"/>
    </row>
    <row r="89" spans="1:15" x14ac:dyDescent="0.3">
      <c r="A89" s="277"/>
      <c r="B89" s="31"/>
      <c r="C89" s="25" t="s">
        <v>161</v>
      </c>
      <c r="D89" t="s">
        <v>162</v>
      </c>
      <c r="E89" s="138">
        <f>IFERROR(E88/E80,0)</f>
        <v>0</v>
      </c>
      <c r="F89" s="282"/>
      <c r="G89" s="138">
        <f>IFERROR(G88/G80,0)</f>
        <v>0</v>
      </c>
      <c r="H89" s="284"/>
      <c r="I89" s="150"/>
      <c r="J89" s="150"/>
      <c r="K89" s="150"/>
      <c r="L89" s="139"/>
      <c r="M89" s="139"/>
      <c r="N89" s="220"/>
      <c r="O89" s="220"/>
    </row>
    <row r="90" spans="1:15" x14ac:dyDescent="0.3">
      <c r="A90" s="277"/>
      <c r="B90" s="31"/>
      <c r="C90" s="25" t="s">
        <v>163</v>
      </c>
      <c r="D90" t="s">
        <v>164</v>
      </c>
      <c r="E90" s="39">
        <f>E86*E89</f>
        <v>0</v>
      </c>
      <c r="F90" s="282"/>
      <c r="G90" s="39">
        <f>G86*G89</f>
        <v>0</v>
      </c>
      <c r="H90" s="284"/>
      <c r="I90" s="150"/>
      <c r="J90" s="150"/>
      <c r="K90" s="150"/>
      <c r="L90" s="139"/>
      <c r="M90" s="139"/>
      <c r="N90" s="220"/>
      <c r="O90" s="220"/>
    </row>
    <row r="91" spans="1:15" ht="15.6" x14ac:dyDescent="0.3">
      <c r="A91" s="277"/>
      <c r="B91" s="78"/>
      <c r="C91" s="79"/>
      <c r="D91" s="80" t="s">
        <v>165</v>
      </c>
      <c r="E91" s="81"/>
      <c r="F91" s="81">
        <f>MIN(E90,(SUM(F42,F44,F46,F50,F53)-F43),E86)</f>
        <v>0</v>
      </c>
      <c r="G91" s="81"/>
      <c r="H91" s="106">
        <f>MIN(G90,(SUM(H42,H44,H46,H50,H53)-H43),G86)</f>
        <v>0</v>
      </c>
      <c r="I91" s="150"/>
      <c r="J91" s="150"/>
      <c r="K91" s="150"/>
      <c r="L91" s="139"/>
      <c r="M91" s="139"/>
      <c r="N91" s="220"/>
      <c r="O91" s="220"/>
    </row>
    <row r="92" spans="1:15" ht="15.6" x14ac:dyDescent="0.3">
      <c r="A92" s="277" t="s">
        <v>28</v>
      </c>
      <c r="B92" s="73"/>
      <c r="C92" s="74" t="s">
        <v>166</v>
      </c>
      <c r="D92" s="75" t="s">
        <v>167</v>
      </c>
      <c r="E92" s="76">
        <f>E86-F91</f>
        <v>0</v>
      </c>
      <c r="F92" s="76"/>
      <c r="G92" s="76">
        <f>G86-H91</f>
        <v>0</v>
      </c>
      <c r="H92" s="107"/>
      <c r="I92" s="150"/>
      <c r="J92" s="150"/>
      <c r="K92" s="150"/>
      <c r="L92" s="139"/>
      <c r="M92" s="139"/>
      <c r="N92" s="220"/>
      <c r="O92" s="220"/>
    </row>
    <row r="93" spans="1:15" ht="31.2" x14ac:dyDescent="0.3">
      <c r="A93" s="277"/>
      <c r="B93" s="82"/>
      <c r="C93" s="83" t="s">
        <v>168</v>
      </c>
      <c r="D93" s="339" t="s">
        <v>268</v>
      </c>
      <c r="E93" s="84"/>
      <c r="F93" s="84"/>
      <c r="G93" s="84"/>
      <c r="H93" s="108"/>
      <c r="I93" s="150"/>
      <c r="J93" s="150"/>
      <c r="K93" s="150"/>
      <c r="L93" s="139"/>
      <c r="M93" s="139"/>
      <c r="N93" s="220"/>
      <c r="O93" s="220"/>
    </row>
    <row r="94" spans="1:15" x14ac:dyDescent="0.3">
      <c r="A94" s="277"/>
      <c r="B94" s="31"/>
      <c r="C94" s="25" t="s">
        <v>169</v>
      </c>
      <c r="D94" t="s">
        <v>170</v>
      </c>
      <c r="E94" s="39">
        <f>(E92-E97)/2</f>
        <v>0</v>
      </c>
      <c r="F94" s="281"/>
      <c r="G94" s="39">
        <f>(G92-G97)/2</f>
        <v>0</v>
      </c>
      <c r="H94" s="284"/>
      <c r="I94" s="150"/>
      <c r="J94" s="150"/>
      <c r="K94" s="150"/>
      <c r="L94" s="139"/>
      <c r="M94" s="139"/>
      <c r="N94" s="220"/>
      <c r="O94" s="220"/>
    </row>
    <row r="95" spans="1:15" x14ac:dyDescent="0.3">
      <c r="A95" s="277"/>
      <c r="B95" s="31"/>
      <c r="C95" s="25" t="s">
        <v>171</v>
      </c>
      <c r="D95" t="s">
        <v>172</v>
      </c>
      <c r="E95" s="39">
        <f>E94</f>
        <v>0</v>
      </c>
      <c r="F95" s="283"/>
      <c r="G95" s="39">
        <f>G94</f>
        <v>0</v>
      </c>
      <c r="H95" s="284"/>
      <c r="I95" s="150"/>
      <c r="J95" s="150"/>
      <c r="K95" s="150"/>
      <c r="L95" s="139"/>
      <c r="M95" s="139"/>
      <c r="N95" s="220"/>
      <c r="O95" s="220"/>
    </row>
    <row r="96" spans="1:15" ht="15.6" x14ac:dyDescent="0.3">
      <c r="A96" s="277"/>
      <c r="B96" s="78"/>
      <c r="C96" s="79" t="s">
        <v>173</v>
      </c>
      <c r="D96" s="80" t="s">
        <v>174</v>
      </c>
      <c r="E96" s="81">
        <f>E97+E98</f>
        <v>0</v>
      </c>
      <c r="F96" s="81"/>
      <c r="G96" s="81">
        <f>G97+G98</f>
        <v>0</v>
      </c>
      <c r="H96" s="105"/>
      <c r="I96" s="150"/>
      <c r="J96" s="150"/>
      <c r="K96" s="150"/>
      <c r="L96" s="139"/>
      <c r="M96" s="139"/>
      <c r="N96" s="220"/>
      <c r="O96" s="220"/>
    </row>
    <row r="97" spans="1:15" x14ac:dyDescent="0.3">
      <c r="A97" s="277"/>
      <c r="B97" s="31"/>
      <c r="C97" s="25" t="s">
        <v>175</v>
      </c>
      <c r="D97" t="s">
        <v>262</v>
      </c>
      <c r="E97" s="213"/>
      <c r="F97" s="281"/>
      <c r="G97" s="213"/>
      <c r="H97" s="284"/>
      <c r="I97" s="150"/>
      <c r="J97" s="150"/>
      <c r="K97" s="150"/>
      <c r="L97" s="139"/>
      <c r="M97" s="139"/>
      <c r="N97" s="220"/>
      <c r="O97" s="220"/>
    </row>
    <row r="98" spans="1:15" x14ac:dyDescent="0.3">
      <c r="A98" s="277"/>
      <c r="B98" s="31"/>
      <c r="C98" s="25" t="s">
        <v>176</v>
      </c>
      <c r="D98" t="s">
        <v>177</v>
      </c>
      <c r="E98" s="213"/>
      <c r="F98" s="283"/>
      <c r="G98" s="213"/>
      <c r="H98" s="284"/>
      <c r="I98" s="150"/>
      <c r="J98" s="150"/>
      <c r="K98" s="150"/>
      <c r="L98" s="139"/>
      <c r="M98" s="139"/>
      <c r="N98" s="220"/>
      <c r="O98" s="220"/>
    </row>
    <row r="99" spans="1:15" ht="15.6" x14ac:dyDescent="0.3">
      <c r="A99" s="277"/>
      <c r="B99" s="78"/>
      <c r="C99" s="79" t="s">
        <v>178</v>
      </c>
      <c r="D99" s="80" t="s">
        <v>179</v>
      </c>
      <c r="E99" s="81"/>
      <c r="F99" s="81"/>
      <c r="G99" s="81"/>
      <c r="H99" s="105"/>
      <c r="I99" s="150"/>
      <c r="J99" s="150"/>
      <c r="K99" s="150"/>
      <c r="L99" s="139"/>
      <c r="M99" s="139"/>
      <c r="N99" s="220"/>
      <c r="O99" s="220"/>
    </row>
    <row r="100" spans="1:15" x14ac:dyDescent="0.3">
      <c r="A100" s="277"/>
      <c r="B100" s="31"/>
      <c r="C100" s="25" t="s">
        <v>180</v>
      </c>
      <c r="D100" t="s">
        <v>181</v>
      </c>
      <c r="E100" s="39">
        <f>IF(E96&gt;10885,(E96-10885)/0.35+60000,IF(E96&gt;3775,(E96-3775)/0.3+36300,IF(E96&gt;1700,(E96-1700)/0.25+28000,IF(E96&gt;0,E96/0.2+19500,0))))</f>
        <v>0</v>
      </c>
      <c r="F100" s="281"/>
      <c r="G100" s="39">
        <f>IF(G96&gt;10885,(G96-10885)/0.35+60000,IF(G96&gt;3775,(G96-3775)/0.3+36300,IF(G96&gt;1700,(G96-1700)/0.25+28000,IF(G96&gt;0,G96/0.2+19500,0))))</f>
        <v>0</v>
      </c>
      <c r="H100" s="284"/>
      <c r="I100" s="150"/>
      <c r="J100" s="150"/>
      <c r="K100" s="150"/>
      <c r="L100" s="139"/>
      <c r="M100" s="139"/>
      <c r="N100" s="220"/>
      <c r="O100" s="220"/>
    </row>
    <row r="101" spans="1:15" x14ac:dyDescent="0.3">
      <c r="A101" s="277"/>
      <c r="B101" s="31"/>
      <c r="C101" s="25" t="s">
        <v>182</v>
      </c>
      <c r="D101" t="s">
        <v>183</v>
      </c>
      <c r="E101" s="39">
        <f>IF(E92&gt;10885,(E92-10885)/0.35+60000,IF(E92&gt;3775,(E92-3775)/0.3+36300,IF(E92&gt;1700,(E92-1700)/0.25+28000,IF(E92&gt;0,E92/0.2+19500,0))))</f>
        <v>0</v>
      </c>
      <c r="F101" s="282"/>
      <c r="G101" s="39">
        <f>IF(G92&gt;10885,(G92-10885)/0.35+60000,IF(G92&gt;3775,(G92-3775)/0.3+36300,IF(G92&gt;1700,(G92-1700)/0.25+28000,IF(G92&gt;0,G92/0.2+19500,0))))</f>
        <v>0</v>
      </c>
      <c r="H101" s="284"/>
      <c r="I101" s="150"/>
      <c r="J101" s="150"/>
      <c r="K101" s="150"/>
      <c r="L101" s="139"/>
      <c r="M101" s="139"/>
      <c r="N101" s="220"/>
      <c r="O101" s="220"/>
    </row>
    <row r="102" spans="1:15" x14ac:dyDescent="0.3">
      <c r="A102" s="277"/>
      <c r="B102" s="31"/>
      <c r="C102" s="25" t="s">
        <v>184</v>
      </c>
      <c r="D102" t="s">
        <v>185</v>
      </c>
      <c r="E102" s="77" t="str">
        <f>IFERROR(E100/E101,"No IT liability")</f>
        <v>No IT liability</v>
      </c>
      <c r="F102" s="283"/>
      <c r="G102" s="77" t="str">
        <f>IFERROR(G100/G101,"No IT liability")</f>
        <v>No IT liability</v>
      </c>
      <c r="H102" s="284"/>
      <c r="I102" s="151"/>
      <c r="J102" s="150"/>
      <c r="K102" s="150"/>
      <c r="L102" s="139"/>
      <c r="M102" s="139"/>
      <c r="N102" s="220"/>
      <c r="O102" s="220"/>
    </row>
    <row r="103" spans="1:15" ht="15.6" x14ac:dyDescent="0.3">
      <c r="A103" s="277"/>
      <c r="B103" s="78"/>
      <c r="C103" s="79" t="s">
        <v>186</v>
      </c>
      <c r="D103" s="80" t="s">
        <v>187</v>
      </c>
      <c r="E103" s="81">
        <f>IF(E102&gt;0.75,0,(E92-E96)*0.1)</f>
        <v>0</v>
      </c>
      <c r="F103" s="81"/>
      <c r="G103" s="81">
        <f>IF(G102&gt;0.75,0,(G92-G96)*0.1)</f>
        <v>0</v>
      </c>
      <c r="H103" s="106"/>
      <c r="I103" s="150"/>
      <c r="J103" s="150"/>
      <c r="K103" s="150"/>
      <c r="L103" s="139"/>
      <c r="M103" s="139"/>
      <c r="N103" s="220"/>
      <c r="O103" s="220"/>
    </row>
    <row r="104" spans="1:15" ht="16.2" thickBot="1" x14ac:dyDescent="0.35">
      <c r="A104" s="303"/>
      <c r="B104" s="109"/>
      <c r="C104" s="110" t="s">
        <v>188</v>
      </c>
      <c r="D104" s="111" t="s">
        <v>189</v>
      </c>
      <c r="E104" s="112">
        <f>E92-E96+E103</f>
        <v>0</v>
      </c>
      <c r="F104" s="112"/>
      <c r="G104" s="112">
        <f>G92-G96+G103</f>
        <v>0</v>
      </c>
      <c r="H104" s="113"/>
      <c r="I104" s="150"/>
      <c r="J104" s="150"/>
      <c r="K104" s="150"/>
      <c r="L104" s="139"/>
      <c r="M104" s="139"/>
      <c r="N104" s="220"/>
      <c r="O104" s="220"/>
    </row>
    <row r="105" spans="1:15" ht="16.2" thickBot="1" x14ac:dyDescent="0.35">
      <c r="A105" s="153"/>
      <c r="B105" s="139"/>
      <c r="C105" s="155"/>
      <c r="D105" s="156"/>
      <c r="E105" s="157"/>
      <c r="F105" s="157"/>
      <c r="G105" s="157"/>
      <c r="H105" s="158"/>
      <c r="I105" s="150"/>
      <c r="J105" s="150"/>
      <c r="K105" s="150"/>
      <c r="L105" s="139"/>
      <c r="M105" s="139"/>
      <c r="N105" s="220"/>
      <c r="O105" s="220"/>
    </row>
    <row r="106" spans="1:15" x14ac:dyDescent="0.3">
      <c r="A106" s="46"/>
      <c r="B106" s="47"/>
      <c r="C106" s="317" t="s">
        <v>190</v>
      </c>
      <c r="D106" s="317"/>
      <c r="E106" s="293">
        <v>2022</v>
      </c>
      <c r="F106" s="293"/>
      <c r="G106" s="293">
        <v>2023</v>
      </c>
      <c r="H106" s="294"/>
      <c r="I106" s="150"/>
      <c r="J106" s="150"/>
      <c r="K106" s="150"/>
      <c r="L106" s="139"/>
      <c r="M106" s="139"/>
      <c r="N106" s="220"/>
      <c r="O106" s="220"/>
    </row>
    <row r="107" spans="1:15" x14ac:dyDescent="0.3">
      <c r="A107" s="295" t="s">
        <v>190</v>
      </c>
      <c r="B107" s="296"/>
      <c r="C107" s="2">
        <v>1</v>
      </c>
      <c r="D107" t="s">
        <v>191</v>
      </c>
      <c r="E107" s="27">
        <f>IF(G4="Yes",SUM(E15,E22,E24,E29,E34,E35,E39,E42,E44,E46,E50,E53,E54,E57,E58,E40),SUM(E15,E22,E24,E29))</f>
        <v>0</v>
      </c>
      <c r="F107" s="299"/>
      <c r="G107" s="27">
        <f>IF(H4="Yes",SUM(G15,G22,G24,G29,G34,G35,G39,G42,G44,G46,G50,G53,G54,G57,G58,G40),SUM(G15,G22,G24,G29))</f>
        <v>0</v>
      </c>
      <c r="H107" s="302">
        <v>2021</v>
      </c>
      <c r="I107" s="150"/>
      <c r="J107" s="150"/>
      <c r="K107" s="150"/>
      <c r="L107" s="139"/>
      <c r="M107" s="139"/>
      <c r="N107" s="220"/>
      <c r="O107" s="220"/>
    </row>
    <row r="108" spans="1:15" x14ac:dyDescent="0.3">
      <c r="A108" s="295"/>
      <c r="B108" s="296"/>
      <c r="C108" s="25" t="s">
        <v>192</v>
      </c>
      <c r="D108" t="s">
        <v>25</v>
      </c>
      <c r="E108" s="27">
        <f>MIN(E107,180000)*0.0265</f>
        <v>0</v>
      </c>
      <c r="F108" s="300"/>
      <c r="G108" s="27">
        <f>MIN(G107,180000)*0.0265</f>
        <v>0</v>
      </c>
      <c r="H108" s="302"/>
      <c r="I108" s="150"/>
      <c r="J108" s="150"/>
      <c r="K108" s="150"/>
      <c r="L108" s="139"/>
      <c r="M108" s="139"/>
      <c r="N108" s="220"/>
      <c r="O108" s="220"/>
    </row>
    <row r="109" spans="1:15" x14ac:dyDescent="0.3">
      <c r="A109" s="295"/>
      <c r="B109" s="296"/>
      <c r="C109" s="2">
        <v>3</v>
      </c>
      <c r="D109" t="s">
        <v>193</v>
      </c>
      <c r="E109" s="27">
        <f>E110+E111</f>
        <v>0</v>
      </c>
      <c r="F109" s="300"/>
      <c r="G109" s="27">
        <f>G110+G111</f>
        <v>0</v>
      </c>
      <c r="H109" s="302"/>
      <c r="I109" s="150"/>
      <c r="J109" s="150"/>
      <c r="K109" s="150"/>
      <c r="L109" s="139"/>
      <c r="M109" s="139"/>
      <c r="N109" s="220"/>
      <c r="O109" s="220"/>
    </row>
    <row r="110" spans="1:15" x14ac:dyDescent="0.3">
      <c r="A110" s="295"/>
      <c r="B110" s="296"/>
      <c r="C110" s="244" t="s">
        <v>127</v>
      </c>
      <c r="D110" s="26" t="s">
        <v>194</v>
      </c>
      <c r="E110" s="27">
        <f>(MIN(180000,E15)+IF(E22="",0,MIN(180000,E22)))*0.0265</f>
        <v>0</v>
      </c>
      <c r="F110" s="300"/>
      <c r="G110" s="27">
        <f>(MIN(180000,G15)+IF(G22="",0,MIN(180000,G22)))*0.0265</f>
        <v>0</v>
      </c>
      <c r="H110" s="302"/>
      <c r="I110" s="150"/>
      <c r="J110" s="150"/>
      <c r="K110" s="150"/>
      <c r="L110" s="139"/>
      <c r="M110" s="139"/>
      <c r="N110" s="220"/>
      <c r="O110" s="220"/>
    </row>
    <row r="111" spans="1:15" x14ac:dyDescent="0.3">
      <c r="A111" s="295"/>
      <c r="B111" s="296"/>
      <c r="C111" s="244" t="s">
        <v>129</v>
      </c>
      <c r="D111" s="26" t="s">
        <v>195</v>
      </c>
      <c r="E111" s="27">
        <f>IF(G4="Yes",(IF(E25="",0,MIN(E25,180000))+IF(E30="",0,MIN(E30,180000))+IF(E36="",0,MIN(E36,180000))+IF(E37="",0,MIN(E37,180000))+IF(E38="",0,MIN(E38,180000))+IF(E39="",0,MIN(E39,180000))),(IF(E25="",0,MIN(E25,180000))+IF(E30="",0,MIN(E30,180000))))*0.0265</f>
        <v>0</v>
      </c>
      <c r="F111" s="301"/>
      <c r="G111" s="27">
        <f>IF(H4="Yes",(IF(G25="",0,MIN(G25,180000))+IF(G30="",0,MIN(G30,180000))+IF(G36="",0,MIN(G36,180000))+IF(G37="",0,MIN(G37,180000))+IF(G38="",0,MIN(G38,180000))+IF(G39="",0,MIN(G39,180000))),(IF(G25="",0,MIN(G25,180000))+IF(G30="",0,MIN(G30,180000))))*0.0265</f>
        <v>0</v>
      </c>
      <c r="H111" s="302"/>
      <c r="I111" s="150"/>
      <c r="J111" s="150"/>
      <c r="K111" s="150"/>
      <c r="L111" s="139"/>
      <c r="M111" s="139"/>
      <c r="N111" s="220"/>
      <c r="O111" s="220"/>
    </row>
    <row r="112" spans="1:15" ht="15.6" x14ac:dyDescent="0.3">
      <c r="A112" s="295"/>
      <c r="B112" s="296"/>
      <c r="C112" s="49">
        <v>4</v>
      </c>
      <c r="D112" s="50" t="s">
        <v>196</v>
      </c>
      <c r="E112" s="48">
        <f>IF((E108-E109)&gt;0,(E108-E109),0)</f>
        <v>0</v>
      </c>
      <c r="F112" s="48"/>
      <c r="G112" s="48">
        <f>IF((G108-G109)&gt;0,(G108-G109),0)</f>
        <v>0</v>
      </c>
      <c r="H112" s="51"/>
      <c r="I112" s="150"/>
      <c r="J112" s="150"/>
      <c r="K112" s="150"/>
      <c r="L112" s="139"/>
      <c r="M112" s="139"/>
      <c r="N112" s="220"/>
      <c r="O112" s="220"/>
    </row>
    <row r="113" spans="1:15" ht="16.2" thickBot="1" x14ac:dyDescent="0.35">
      <c r="A113" s="297"/>
      <c r="B113" s="298"/>
      <c r="C113" s="52">
        <v>5</v>
      </c>
      <c r="D113" s="53" t="s">
        <v>197</v>
      </c>
      <c r="E113" s="54">
        <f>IF((E108-E109)&lt;0,(E108-E109)*-1,0)</f>
        <v>0</v>
      </c>
      <c r="F113" s="54"/>
      <c r="G113" s="54">
        <f>IF((G108-G109)&lt;0,(G108-G109)*-1,0)</f>
        <v>0</v>
      </c>
      <c r="H113" s="55"/>
      <c r="I113" s="150"/>
      <c r="J113" s="150"/>
      <c r="K113" s="150"/>
      <c r="L113" s="139"/>
      <c r="M113" s="139"/>
      <c r="N113" s="220"/>
      <c r="O113" s="220"/>
    </row>
    <row r="114" spans="1:15" ht="15" thickBot="1" x14ac:dyDescent="0.35">
      <c r="A114" s="153"/>
      <c r="B114" s="139"/>
      <c r="C114" s="143"/>
      <c r="D114" s="139"/>
      <c r="E114" s="150"/>
      <c r="F114" s="150"/>
      <c r="G114" s="150"/>
      <c r="H114" s="150"/>
      <c r="I114" s="150"/>
      <c r="J114" s="150"/>
      <c r="K114" s="150"/>
      <c r="L114" s="139"/>
      <c r="M114" s="139"/>
      <c r="N114" s="220"/>
      <c r="O114" s="220"/>
    </row>
    <row r="115" spans="1:15" x14ac:dyDescent="0.3">
      <c r="A115" s="62"/>
      <c r="B115" s="63"/>
      <c r="C115" s="306" t="s">
        <v>198</v>
      </c>
      <c r="D115" s="306"/>
      <c r="E115" s="307">
        <v>2022</v>
      </c>
      <c r="F115" s="307"/>
      <c r="G115" s="307">
        <v>2023</v>
      </c>
      <c r="H115" s="308"/>
      <c r="I115" s="150"/>
      <c r="J115" s="150"/>
      <c r="K115" s="150"/>
      <c r="L115" s="139"/>
      <c r="M115" s="139"/>
      <c r="N115" s="220"/>
      <c r="O115" s="220"/>
    </row>
    <row r="116" spans="1:15" x14ac:dyDescent="0.3">
      <c r="A116" s="309" t="s">
        <v>198</v>
      </c>
      <c r="B116" s="310"/>
      <c r="C116" s="33">
        <v>1</v>
      </c>
      <c r="D116" s="34" t="s">
        <v>199</v>
      </c>
      <c r="E116" s="35"/>
      <c r="F116" s="35"/>
      <c r="G116" s="35"/>
      <c r="H116" s="64"/>
      <c r="I116" s="150"/>
      <c r="J116" s="150"/>
      <c r="K116" s="150"/>
      <c r="L116" s="139"/>
      <c r="M116" s="139"/>
      <c r="N116" s="220"/>
      <c r="O116" s="220"/>
    </row>
    <row r="117" spans="1:15" x14ac:dyDescent="0.3">
      <c r="A117" s="309"/>
      <c r="B117" s="310"/>
      <c r="C117" s="25" t="s">
        <v>32</v>
      </c>
      <c r="D117" t="s">
        <v>200</v>
      </c>
      <c r="E117" s="36">
        <f>IF(AND(G4="Yes",G5="Yes"),SUM(E39,E57),0)</f>
        <v>0</v>
      </c>
      <c r="F117" s="313"/>
      <c r="G117" s="36">
        <f>IF(AND(H4="Yes",H5="Yes"),SUM(G39,G57),0)</f>
        <v>0</v>
      </c>
      <c r="H117" s="314"/>
      <c r="I117" s="150"/>
      <c r="J117" s="150"/>
      <c r="K117" s="150"/>
      <c r="L117" s="139"/>
      <c r="M117" s="139"/>
      <c r="N117" s="220"/>
      <c r="O117" s="220"/>
    </row>
    <row r="118" spans="1:15" x14ac:dyDescent="0.3">
      <c r="A118" s="309"/>
      <c r="B118" s="310"/>
      <c r="C118" s="25" t="s">
        <v>84</v>
      </c>
      <c r="D118" t="s">
        <v>201</v>
      </c>
      <c r="E118" s="36">
        <f>SUM(E119:E121)</f>
        <v>0</v>
      </c>
      <c r="F118" s="313"/>
      <c r="G118" s="36">
        <f>SUM(G119:G121)</f>
        <v>0</v>
      </c>
      <c r="H118" s="314"/>
      <c r="I118" s="150"/>
      <c r="J118" s="150"/>
      <c r="K118" s="150"/>
      <c r="L118" s="139"/>
      <c r="M118" s="139"/>
      <c r="N118" s="220"/>
      <c r="O118" s="220"/>
    </row>
    <row r="119" spans="1:15" x14ac:dyDescent="0.3">
      <c r="A119" s="309"/>
      <c r="B119" s="310"/>
      <c r="C119" s="25"/>
      <c r="D119" s="38" t="s">
        <v>75</v>
      </c>
      <c r="E119" s="37">
        <f>IF(AND(G4="Yes",G5="Yes"),E36,0)</f>
        <v>0</v>
      </c>
      <c r="F119" s="313"/>
      <c r="G119" s="37">
        <f>IF(AND(H4="Yes",H5="Yes"),G36,0)</f>
        <v>0</v>
      </c>
      <c r="H119" s="314"/>
      <c r="I119" s="150"/>
      <c r="J119" s="150"/>
      <c r="K119" s="150"/>
      <c r="L119" s="139"/>
      <c r="M119" s="139"/>
      <c r="N119" s="220"/>
      <c r="O119" s="220"/>
    </row>
    <row r="120" spans="1:15" x14ac:dyDescent="0.3">
      <c r="A120" s="309"/>
      <c r="B120" s="310"/>
      <c r="C120" s="25"/>
      <c r="D120" s="38" t="s">
        <v>77</v>
      </c>
      <c r="E120" s="37">
        <f>IF(AND(G4="Yes",G5="Yes"),SUM(E37,E55),0)</f>
        <v>0</v>
      </c>
      <c r="F120" s="313"/>
      <c r="G120" s="37">
        <f>IF(AND(H4="Yes",H5="Yes"),SUM(G37,G55),0)</f>
        <v>0</v>
      </c>
      <c r="H120" s="314"/>
      <c r="I120" s="150"/>
      <c r="J120" s="150"/>
      <c r="K120" s="150"/>
      <c r="L120" s="139"/>
      <c r="M120" s="139"/>
      <c r="N120" s="220"/>
      <c r="O120" s="220"/>
    </row>
    <row r="121" spans="1:15" x14ac:dyDescent="0.3">
      <c r="A121" s="309"/>
      <c r="B121" s="310"/>
      <c r="C121" s="25"/>
      <c r="D121" s="38" t="s">
        <v>79</v>
      </c>
      <c r="E121" s="37">
        <f>IF(AND(G4="Yes",G5="Yes"),SUM(E38,E56),0)</f>
        <v>0</v>
      </c>
      <c r="F121" s="313"/>
      <c r="G121" s="37">
        <f>IF(AND(H4="Yes",H5="Yes"),SUM(G38,G56),0)</f>
        <v>0</v>
      </c>
      <c r="H121" s="314"/>
      <c r="I121" s="150"/>
      <c r="J121" s="150"/>
      <c r="K121" s="150"/>
      <c r="L121" s="139"/>
      <c r="M121" s="139"/>
      <c r="N121" s="220"/>
      <c r="O121" s="220"/>
    </row>
    <row r="122" spans="1:15" x14ac:dyDescent="0.3">
      <c r="A122" s="309"/>
      <c r="B122" s="310"/>
      <c r="C122" s="25" t="s">
        <v>259</v>
      </c>
      <c r="D122" t="s">
        <v>202</v>
      </c>
      <c r="E122" s="36">
        <f>IF(AND(G4="Yes",G5="Yes"),SUM(E29,E50,E46,E24),0)</f>
        <v>0</v>
      </c>
      <c r="F122" s="313"/>
      <c r="G122" s="36">
        <f>IF(AND(H4="Yes",H5="Yes"),SUM(G29,G50,G46,G24),0)</f>
        <v>0</v>
      </c>
      <c r="H122" s="314"/>
      <c r="I122" s="150"/>
      <c r="J122" s="150"/>
      <c r="K122" s="150"/>
      <c r="L122" s="139"/>
      <c r="M122" s="139"/>
      <c r="N122" s="220"/>
      <c r="O122" s="220"/>
    </row>
    <row r="123" spans="1:15" x14ac:dyDescent="0.3">
      <c r="A123" s="309"/>
      <c r="B123" s="310"/>
      <c r="C123" s="33">
        <v>2</v>
      </c>
      <c r="D123" s="34" t="s">
        <v>203</v>
      </c>
      <c r="E123" s="35">
        <f>SUM(E124:E125,E129)</f>
        <v>0</v>
      </c>
      <c r="F123" s="35"/>
      <c r="G123" s="35">
        <f>SUM(G124:G125,G129)</f>
        <v>0</v>
      </c>
      <c r="H123" s="64"/>
      <c r="I123" s="150"/>
      <c r="J123" s="150"/>
      <c r="K123" s="150"/>
      <c r="L123" s="139"/>
      <c r="M123" s="139"/>
      <c r="N123" s="220"/>
      <c r="O123" s="220"/>
    </row>
    <row r="124" spans="1:15" x14ac:dyDescent="0.3">
      <c r="A124" s="309"/>
      <c r="B124" s="310"/>
      <c r="C124" s="25" t="s">
        <v>111</v>
      </c>
      <c r="D124" t="s">
        <v>200</v>
      </c>
      <c r="E124" s="36">
        <f>E117*0.17</f>
        <v>0</v>
      </c>
      <c r="F124" s="315">
        <v>1707</v>
      </c>
      <c r="G124" s="36">
        <f>G117*0.17</f>
        <v>0</v>
      </c>
      <c r="H124" s="314"/>
      <c r="I124" s="150"/>
      <c r="J124" s="150"/>
      <c r="K124" s="150"/>
      <c r="L124" s="139"/>
      <c r="M124" s="139"/>
      <c r="N124" s="220"/>
      <c r="O124" s="220"/>
    </row>
    <row r="125" spans="1:15" x14ac:dyDescent="0.3">
      <c r="A125" s="309"/>
      <c r="B125" s="310"/>
      <c r="C125" s="25" t="s">
        <v>113</v>
      </c>
      <c r="D125" t="s">
        <v>201</v>
      </c>
      <c r="E125" s="36">
        <f>SUM(E126:E128)</f>
        <v>0</v>
      </c>
      <c r="F125" s="315"/>
      <c r="G125" s="36">
        <f>SUM(G126:G128)</f>
        <v>0</v>
      </c>
      <c r="H125" s="314"/>
      <c r="I125" s="150"/>
      <c r="J125" s="150"/>
      <c r="K125" s="150"/>
      <c r="L125" s="139"/>
      <c r="M125" s="139"/>
      <c r="N125" s="220"/>
      <c r="O125" s="220"/>
    </row>
    <row r="126" spans="1:15" x14ac:dyDescent="0.3">
      <c r="A126" s="309"/>
      <c r="B126" s="310"/>
      <c r="C126" s="25"/>
      <c r="D126" s="38" t="s">
        <v>75</v>
      </c>
      <c r="E126" s="37">
        <f>E119*0.03</f>
        <v>0</v>
      </c>
      <c r="F126" s="315"/>
      <c r="G126" s="37">
        <f>G119*0.03</f>
        <v>0</v>
      </c>
      <c r="H126" s="314"/>
      <c r="I126" s="150"/>
      <c r="J126" s="150"/>
      <c r="K126" s="150"/>
      <c r="L126" s="139"/>
      <c r="M126" s="139"/>
      <c r="N126" s="220"/>
      <c r="O126" s="220"/>
    </row>
    <row r="127" spans="1:15" x14ac:dyDescent="0.3">
      <c r="A127" s="309"/>
      <c r="B127" s="310"/>
      <c r="C127" s="25"/>
      <c r="D127" s="38" t="s">
        <v>77</v>
      </c>
      <c r="E127" s="37">
        <f>E120*0.03</f>
        <v>0</v>
      </c>
      <c r="F127" s="315"/>
      <c r="G127" s="37">
        <f>G120*0.03</f>
        <v>0</v>
      </c>
      <c r="H127" s="314"/>
      <c r="I127" s="150"/>
      <c r="J127" s="150"/>
      <c r="K127" s="150"/>
      <c r="L127" s="139"/>
      <c r="M127" s="139"/>
      <c r="N127" s="220"/>
      <c r="O127" s="220"/>
    </row>
    <row r="128" spans="1:15" x14ac:dyDescent="0.3">
      <c r="A128" s="309"/>
      <c r="B128" s="310"/>
      <c r="C128" s="25"/>
      <c r="D128" s="38" t="s">
        <v>79</v>
      </c>
      <c r="E128" s="37">
        <f>IF(SUM(E15,E24,E22,E29,E34,E35,E39,E40,E42,E44,E46,E50,E53,E54,E57,E58)&lt;12000,E121*0.03,E121*0.3)</f>
        <v>0</v>
      </c>
      <c r="F128" s="315"/>
      <c r="G128" s="37">
        <f>IF(SUM(G15,G24,G22,G29,G34,G35,G39,G40,G42,G44,G46,G50,G53,G54,G57,G58)&lt;12000,G121*0.03,G121*0.3)</f>
        <v>0</v>
      </c>
      <c r="H128" s="314"/>
      <c r="I128" s="150"/>
      <c r="J128" s="150"/>
      <c r="K128" s="150"/>
      <c r="L128" s="139"/>
      <c r="M128" s="139"/>
      <c r="N128" s="220"/>
      <c r="O128" s="220"/>
    </row>
    <row r="129" spans="1:15" x14ac:dyDescent="0.3">
      <c r="A129" s="309"/>
      <c r="B129" s="310"/>
      <c r="C129" s="25" t="s">
        <v>115</v>
      </c>
      <c r="D129" t="s">
        <v>202</v>
      </c>
      <c r="E129" s="36">
        <f>E122*0.75*0.03</f>
        <v>0</v>
      </c>
      <c r="F129" s="315"/>
      <c r="G129" s="36">
        <f>G122*0.75*0.03</f>
        <v>0</v>
      </c>
      <c r="H129" s="314"/>
      <c r="I129" s="150"/>
      <c r="J129" s="150"/>
      <c r="K129" s="150"/>
      <c r="L129" s="139"/>
      <c r="M129" s="139"/>
      <c r="N129" s="220"/>
      <c r="O129" s="220"/>
    </row>
    <row r="130" spans="1:15" x14ac:dyDescent="0.3">
      <c r="A130" s="309"/>
      <c r="B130" s="310"/>
      <c r="C130" s="33">
        <v>3</v>
      </c>
      <c r="D130" s="34" t="s">
        <v>204</v>
      </c>
      <c r="E130" s="35"/>
      <c r="F130" s="35"/>
      <c r="G130" s="35"/>
      <c r="H130" s="64"/>
      <c r="I130" s="150"/>
      <c r="J130" s="150"/>
      <c r="K130" s="150"/>
      <c r="L130" s="139"/>
      <c r="M130" s="139"/>
      <c r="N130" s="220"/>
      <c r="O130" s="220"/>
    </row>
    <row r="131" spans="1:15" x14ac:dyDescent="0.3">
      <c r="A131" s="309"/>
      <c r="B131" s="310"/>
      <c r="C131" s="25" t="s">
        <v>127</v>
      </c>
      <c r="D131" t="s">
        <v>200</v>
      </c>
      <c r="E131" s="36">
        <f>IF(AND(G4="Yes",G5="Yes"),E39*0.17,0)</f>
        <v>0</v>
      </c>
      <c r="F131" s="130">
        <f>IF(AND(G4="Yes",G5="Yes"),F57,0)</f>
        <v>0</v>
      </c>
      <c r="G131" s="36">
        <f>IF(AND(H4="Yes",H5="Yes"),G39*0.17,0)</f>
        <v>0</v>
      </c>
      <c r="H131" s="65">
        <f>IF(AND(H4="Yes",H5="Yes"),H57,0)</f>
        <v>0</v>
      </c>
      <c r="I131" s="150"/>
      <c r="J131" s="150"/>
      <c r="K131" s="150"/>
      <c r="L131" s="139"/>
      <c r="M131" s="139"/>
      <c r="N131" s="220"/>
      <c r="O131" s="220"/>
    </row>
    <row r="132" spans="1:15" x14ac:dyDescent="0.3">
      <c r="A132" s="309"/>
      <c r="B132" s="310"/>
      <c r="C132" s="25" t="s">
        <v>129</v>
      </c>
      <c r="D132" t="s">
        <v>201</v>
      </c>
      <c r="E132" s="36">
        <f>SUM(E133:E135)</f>
        <v>0</v>
      </c>
      <c r="F132" s="130">
        <f>SUM(F133:F135)</f>
        <v>0</v>
      </c>
      <c r="G132" s="36">
        <f>SUM(G133:G135)</f>
        <v>0</v>
      </c>
      <c r="H132" s="65">
        <f>SUM(H133:H135)</f>
        <v>0</v>
      </c>
      <c r="I132" s="150"/>
      <c r="J132" s="150"/>
      <c r="K132" s="150"/>
      <c r="L132" s="139"/>
      <c r="M132" s="139"/>
      <c r="N132" s="220"/>
      <c r="O132" s="220"/>
    </row>
    <row r="133" spans="1:15" x14ac:dyDescent="0.3">
      <c r="A133" s="309"/>
      <c r="B133" s="310"/>
      <c r="C133" s="25"/>
      <c r="D133" s="38" t="s">
        <v>75</v>
      </c>
      <c r="E133" s="37">
        <f>IF(AND(G4="Yes",G5="Yes"),E36*0.03,0)</f>
        <v>0</v>
      </c>
      <c r="F133" s="121"/>
      <c r="G133" s="37">
        <f>IF(AND(H4="Yes",H5="Yes"),G36*0.03,0)</f>
        <v>0</v>
      </c>
      <c r="H133" s="66"/>
      <c r="I133" s="150"/>
      <c r="J133" s="150"/>
      <c r="K133" s="150"/>
      <c r="L133" s="139"/>
      <c r="M133" s="139"/>
      <c r="N133" s="220"/>
      <c r="O133" s="220"/>
    </row>
    <row r="134" spans="1:15" x14ac:dyDescent="0.3">
      <c r="A134" s="309"/>
      <c r="B134" s="310"/>
      <c r="C134" s="25"/>
      <c r="D134" s="38" t="s">
        <v>77</v>
      </c>
      <c r="E134" s="37">
        <f>IF(AND(G4="Yes",G5="Yes"),E37*0.03,0)</f>
        <v>0</v>
      </c>
      <c r="F134" s="131">
        <f>IF(AND(G4="Yes",G5="Yes"),F55,0)</f>
        <v>0</v>
      </c>
      <c r="G134" s="37">
        <f>IF(AND(H4="Yes",H5="Yes"),G37*0.03,0)</f>
        <v>0</v>
      </c>
      <c r="H134" s="67">
        <f>IF(AND(H4="Yes",H5="Yes"),H55,0)</f>
        <v>0</v>
      </c>
      <c r="I134" s="150"/>
      <c r="J134" s="150"/>
      <c r="K134" s="150"/>
      <c r="L134" s="139"/>
      <c r="M134" s="139"/>
      <c r="N134" s="220"/>
      <c r="O134" s="220"/>
    </row>
    <row r="135" spans="1:15" x14ac:dyDescent="0.3">
      <c r="A135" s="309"/>
      <c r="B135" s="310"/>
      <c r="C135" s="25"/>
      <c r="D135" s="38" t="s">
        <v>79</v>
      </c>
      <c r="E135" s="37">
        <f>IF(AND(G4="Yes",G5="Yes"),E38*0.3,0)</f>
        <v>0</v>
      </c>
      <c r="F135" s="131">
        <f>IF(AND(G4="Yes",G5="Yes"),F56,0)</f>
        <v>0</v>
      </c>
      <c r="G135" s="37">
        <f>IF(AND(H4="Yes",H5="Yes"),G38*0.3,0)</f>
        <v>0</v>
      </c>
      <c r="H135" s="67">
        <f>IF(AND(H4="Yes",H5="Yes"),H56,0)</f>
        <v>0</v>
      </c>
      <c r="I135" s="150"/>
      <c r="J135" s="150"/>
      <c r="K135" s="150"/>
      <c r="L135" s="139"/>
      <c r="M135" s="139"/>
      <c r="N135" s="220"/>
      <c r="O135" s="220"/>
    </row>
    <row r="136" spans="1:15" x14ac:dyDescent="0.3">
      <c r="A136" s="309"/>
      <c r="B136" s="310"/>
      <c r="C136" s="25" t="s">
        <v>131</v>
      </c>
      <c r="D136" t="s">
        <v>202</v>
      </c>
      <c r="E136" s="36">
        <f>IF(AND(G4="Yes",G5="Yes"),SUM(E30,E25)*0.75*0.03,0)</f>
        <v>0</v>
      </c>
      <c r="F136" s="32"/>
      <c r="G136" s="122">
        <f>IF(AND(H4="Yes",H5="Yes"),SUM(G30,G25)*0.75*0.03,0)</f>
        <v>0</v>
      </c>
      <c r="H136" s="66"/>
      <c r="I136" s="150"/>
      <c r="J136" s="150"/>
      <c r="K136" s="150"/>
      <c r="L136" s="139"/>
      <c r="M136" s="139"/>
      <c r="N136" s="220"/>
      <c r="O136" s="220"/>
    </row>
    <row r="137" spans="1:15" x14ac:dyDescent="0.3">
      <c r="A137" s="309"/>
      <c r="B137" s="310"/>
      <c r="C137" s="33">
        <v>4</v>
      </c>
      <c r="D137" s="34" t="s">
        <v>205</v>
      </c>
      <c r="E137" s="35"/>
      <c r="F137" s="35"/>
      <c r="G137" s="35"/>
      <c r="H137" s="64"/>
      <c r="I137" s="150"/>
      <c r="J137" s="150"/>
      <c r="K137" s="150"/>
      <c r="L137" s="139"/>
      <c r="M137" s="139"/>
      <c r="N137" s="220"/>
      <c r="O137" s="220"/>
    </row>
    <row r="138" spans="1:15" x14ac:dyDescent="0.3">
      <c r="A138" s="309"/>
      <c r="B138" s="310"/>
      <c r="C138" s="25" t="s">
        <v>139</v>
      </c>
      <c r="D138" t="s">
        <v>200</v>
      </c>
      <c r="E138" s="36">
        <f>MAX((E124-E131-F131),0)</f>
        <v>0</v>
      </c>
      <c r="F138" s="313"/>
      <c r="G138" s="36">
        <f>MAX((G124-G131-H131),0)</f>
        <v>0</v>
      </c>
      <c r="H138" s="314"/>
      <c r="I138" s="150"/>
      <c r="J138" s="150"/>
      <c r="K138" s="150"/>
      <c r="L138" s="139"/>
      <c r="M138" s="139"/>
      <c r="N138" s="220"/>
      <c r="O138" s="220"/>
    </row>
    <row r="139" spans="1:15" x14ac:dyDescent="0.3">
      <c r="A139" s="309"/>
      <c r="B139" s="310"/>
      <c r="C139" s="25" t="s">
        <v>260</v>
      </c>
      <c r="D139" t="s">
        <v>201</v>
      </c>
      <c r="E139" s="36">
        <f>SUM(E140:E142)</f>
        <v>0</v>
      </c>
      <c r="F139" s="313"/>
      <c r="G139" s="36">
        <f>SUM(G140:G142)</f>
        <v>0</v>
      </c>
      <c r="H139" s="314"/>
      <c r="I139" s="150"/>
      <c r="J139" s="150"/>
      <c r="K139" s="150"/>
      <c r="L139" s="139"/>
      <c r="M139" s="139"/>
      <c r="N139" s="220"/>
      <c r="O139" s="220"/>
    </row>
    <row r="140" spans="1:15" x14ac:dyDescent="0.3">
      <c r="A140" s="309"/>
      <c r="B140" s="310"/>
      <c r="C140" s="25"/>
      <c r="D140" s="38" t="s">
        <v>75</v>
      </c>
      <c r="E140" s="37">
        <f>MAX((E126-E133),0)</f>
        <v>0</v>
      </c>
      <c r="F140" s="313"/>
      <c r="G140" s="37">
        <f>MAX((G126-G133),0)</f>
        <v>0</v>
      </c>
      <c r="H140" s="314"/>
      <c r="I140" s="150"/>
      <c r="J140" s="150"/>
      <c r="K140" s="139"/>
      <c r="L140" s="139"/>
      <c r="M140" s="139"/>
      <c r="N140" s="220"/>
      <c r="O140" s="220"/>
    </row>
    <row r="141" spans="1:15" x14ac:dyDescent="0.3">
      <c r="A141" s="309"/>
      <c r="B141" s="310"/>
      <c r="C141" s="25"/>
      <c r="D141" s="38" t="s">
        <v>77</v>
      </c>
      <c r="E141" s="37">
        <f>MAX((E127-E134-F134),0)</f>
        <v>0</v>
      </c>
      <c r="F141" s="313"/>
      <c r="G141" s="37">
        <f>MAX((G127-G134-H134),0)</f>
        <v>0</v>
      </c>
      <c r="H141" s="314"/>
      <c r="I141" s="150"/>
      <c r="J141" s="150"/>
      <c r="K141" s="150"/>
      <c r="L141" s="139"/>
      <c r="M141" s="139"/>
      <c r="N141" s="220"/>
      <c r="O141" s="220"/>
    </row>
    <row r="142" spans="1:15" x14ac:dyDescent="0.3">
      <c r="A142" s="309"/>
      <c r="B142" s="310"/>
      <c r="C142" s="25"/>
      <c r="D142" s="38" t="s">
        <v>79</v>
      </c>
      <c r="E142" s="37">
        <f>MAX((E128-E135-F135),0)</f>
        <v>0</v>
      </c>
      <c r="F142" s="313"/>
      <c r="G142" s="37">
        <f>MAX((G128-G135-H135),0)</f>
        <v>0</v>
      </c>
      <c r="H142" s="314"/>
      <c r="I142" s="150"/>
      <c r="J142" s="150"/>
      <c r="K142" s="150"/>
      <c r="L142" s="139"/>
      <c r="M142" s="139"/>
      <c r="N142" s="220"/>
      <c r="O142" s="220"/>
    </row>
    <row r="143" spans="1:15" x14ac:dyDescent="0.3">
      <c r="A143" s="309"/>
      <c r="B143" s="310"/>
      <c r="C143" s="25" t="s">
        <v>261</v>
      </c>
      <c r="D143" t="s">
        <v>202</v>
      </c>
      <c r="E143" s="36">
        <f t="shared" ref="E143:G143" si="1">E129-E136-F136</f>
        <v>0</v>
      </c>
      <c r="F143" s="316"/>
      <c r="G143" s="36">
        <f t="shared" si="1"/>
        <v>0</v>
      </c>
      <c r="H143" s="314"/>
      <c r="I143" s="150"/>
      <c r="J143" s="150"/>
      <c r="K143" s="150"/>
      <c r="L143" s="139"/>
      <c r="M143" s="139"/>
      <c r="N143" s="220"/>
      <c r="O143" s="220"/>
    </row>
    <row r="144" spans="1:15" ht="15.6" x14ac:dyDescent="0.3">
      <c r="A144" s="309"/>
      <c r="B144" s="310"/>
      <c r="C144" s="61">
        <v>4</v>
      </c>
      <c r="D144" s="59" t="s">
        <v>205</v>
      </c>
      <c r="E144" s="60">
        <f>SUM(E138:E139,E143)</f>
        <v>0</v>
      </c>
      <c r="F144" s="60"/>
      <c r="G144" s="60">
        <f>SUM(G138:G139,G143)</f>
        <v>0</v>
      </c>
      <c r="H144" s="68"/>
      <c r="I144" s="150"/>
      <c r="J144" s="150"/>
      <c r="K144" s="150"/>
      <c r="L144" s="139"/>
      <c r="M144" s="139"/>
      <c r="N144" s="220"/>
      <c r="O144" s="220"/>
    </row>
    <row r="145" spans="1:16" ht="16.2" thickBot="1" x14ac:dyDescent="0.35">
      <c r="A145" s="311"/>
      <c r="B145" s="312"/>
      <c r="C145" s="69">
        <v>5</v>
      </c>
      <c r="D145" s="70" t="s">
        <v>206</v>
      </c>
      <c r="E145" s="71">
        <f>MAX(0,(E135-E128))</f>
        <v>0</v>
      </c>
      <c r="F145" s="71"/>
      <c r="G145" s="71">
        <f>MAX(0,(G135-G128))</f>
        <v>0</v>
      </c>
      <c r="H145" s="72"/>
      <c r="I145" s="150"/>
      <c r="J145" s="150"/>
      <c r="K145" s="150"/>
      <c r="L145" s="139"/>
      <c r="M145" s="139"/>
      <c r="N145" s="220"/>
      <c r="O145" s="220"/>
    </row>
    <row r="146" spans="1:16" x14ac:dyDescent="0.3">
      <c r="A146" s="242">
        <v>6012341785.9289999</v>
      </c>
      <c r="B146" s="241"/>
      <c r="C146" s="143"/>
      <c r="D146" s="139"/>
      <c r="E146" s="150"/>
      <c r="F146" s="150"/>
      <c r="G146" s="150"/>
      <c r="H146" s="150"/>
      <c r="I146" s="150"/>
      <c r="J146" s="139"/>
      <c r="K146" s="139"/>
      <c r="L146" s="139"/>
      <c r="M146" s="139"/>
      <c r="N146" s="220"/>
      <c r="O146" s="220"/>
    </row>
    <row r="147" spans="1:16" s="337" customFormat="1" ht="19.2" customHeight="1" x14ac:dyDescent="0.3">
      <c r="A147" s="304" t="s">
        <v>207</v>
      </c>
      <c r="B147" s="304"/>
      <c r="C147" s="338" t="s">
        <v>266</v>
      </c>
      <c r="D147" s="332"/>
      <c r="E147" s="333"/>
      <c r="F147" s="334"/>
      <c r="G147" s="334"/>
      <c r="H147" s="334"/>
      <c r="I147" s="334"/>
      <c r="J147" s="332"/>
      <c r="K147" s="332"/>
      <c r="L147" s="332"/>
      <c r="M147" s="332"/>
      <c r="N147" s="335"/>
      <c r="O147" s="335"/>
      <c r="P147" s="336"/>
    </row>
    <row r="148" spans="1:16" s="6" customFormat="1" ht="12" x14ac:dyDescent="0.25">
      <c r="A148" s="304" t="s">
        <v>208</v>
      </c>
      <c r="B148" s="304"/>
      <c r="C148" s="154" t="s">
        <v>209</v>
      </c>
      <c r="D148" s="146"/>
      <c r="E148" s="146"/>
      <c r="F148" s="152"/>
      <c r="G148" s="152"/>
      <c r="H148" s="152"/>
      <c r="I148" s="152"/>
      <c r="J148" s="146"/>
      <c r="K148" s="146"/>
      <c r="L148" s="146"/>
      <c r="M148" s="146"/>
      <c r="N148" s="221"/>
      <c r="O148" s="221"/>
      <c r="P148" s="221"/>
    </row>
    <row r="149" spans="1:16" ht="42.6" customHeight="1" x14ac:dyDescent="0.3">
      <c r="A149" s="304" t="s">
        <v>263</v>
      </c>
      <c r="B149" s="304"/>
      <c r="C149" s="259" t="s">
        <v>267</v>
      </c>
      <c r="D149" s="259"/>
      <c r="E149" s="259"/>
      <c r="F149" s="259"/>
      <c r="G149" s="259"/>
      <c r="H149" s="259"/>
      <c r="I149" s="150"/>
      <c r="J149" s="139"/>
      <c r="K149" s="139"/>
      <c r="L149" s="139"/>
      <c r="M149" s="139"/>
    </row>
    <row r="150" spans="1:16" x14ac:dyDescent="0.3">
      <c r="A150" s="5"/>
      <c r="B150" s="6"/>
      <c r="D150" s="6"/>
      <c r="F150" s="10"/>
      <c r="G150" s="10"/>
      <c r="H150" s="10"/>
      <c r="I150" s="10"/>
    </row>
    <row r="151" spans="1:16" x14ac:dyDescent="0.3">
      <c r="A151" s="14"/>
      <c r="E151" s="10"/>
      <c r="F151" s="10"/>
      <c r="G151" s="10"/>
      <c r="H151" s="10"/>
      <c r="I151" s="10"/>
    </row>
    <row r="155" spans="1:16" x14ac:dyDescent="0.3">
      <c r="D155" s="3"/>
    </row>
  </sheetData>
  <sheetProtection algorithmName="SHA-512" hashValue="uJmZDm3JVGCv3CqaC3qfwrtiepoihq/idorUC+7orgoi6o080XVJH8N6X24c8JmlG+QXYubhQrxNWeohjk8fJQ==" saltValue="2l+nhB2FckLALtojEaukzg==" spinCount="100000" sheet="1" objects="1" scenarios="1"/>
  <dataConsolidate/>
  <mergeCells count="67">
    <mergeCell ref="A147:B147"/>
    <mergeCell ref="A148:B148"/>
    <mergeCell ref="A149:B149"/>
    <mergeCell ref="J5:L5"/>
    <mergeCell ref="C115:D115"/>
    <mergeCell ref="E115:F115"/>
    <mergeCell ref="G115:H115"/>
    <mergeCell ref="A116:B145"/>
    <mergeCell ref="F117:F122"/>
    <mergeCell ref="H117:H122"/>
    <mergeCell ref="F124:F129"/>
    <mergeCell ref="H124:H129"/>
    <mergeCell ref="F138:F143"/>
    <mergeCell ref="H138:H143"/>
    <mergeCell ref="C106:D106"/>
    <mergeCell ref="E106:F106"/>
    <mergeCell ref="G106:H106"/>
    <mergeCell ref="A107:B113"/>
    <mergeCell ref="F107:F111"/>
    <mergeCell ref="H107:H111"/>
    <mergeCell ref="A92:A104"/>
    <mergeCell ref="F94:F95"/>
    <mergeCell ref="H94:H95"/>
    <mergeCell ref="F97:F98"/>
    <mergeCell ref="H97:H98"/>
    <mergeCell ref="F100:F102"/>
    <mergeCell ref="H100:H102"/>
    <mergeCell ref="A78:A86"/>
    <mergeCell ref="C78:D78"/>
    <mergeCell ref="F81:F85"/>
    <mergeCell ref="H81:H85"/>
    <mergeCell ref="A87:A91"/>
    <mergeCell ref="F88:F90"/>
    <mergeCell ref="H88:H90"/>
    <mergeCell ref="H61:H67"/>
    <mergeCell ref="A69:A77"/>
    <mergeCell ref="F70:F74"/>
    <mergeCell ref="H70:H74"/>
    <mergeCell ref="C75:D75"/>
    <mergeCell ref="J4:L4"/>
    <mergeCell ref="A10:D11"/>
    <mergeCell ref="E10:F10"/>
    <mergeCell ref="G10:H10"/>
    <mergeCell ref="A13:A21"/>
    <mergeCell ref="B14:B26"/>
    <mergeCell ref="E14:H14"/>
    <mergeCell ref="F15:F40"/>
    <mergeCell ref="H15:H40"/>
    <mergeCell ref="A22:A30"/>
    <mergeCell ref="B27:B39"/>
    <mergeCell ref="A31:A39"/>
    <mergeCell ref="C149:H149"/>
    <mergeCell ref="A12:D12"/>
    <mergeCell ref="E12:F12"/>
    <mergeCell ref="G12:H12"/>
    <mergeCell ref="A1:H1"/>
    <mergeCell ref="A41:A49"/>
    <mergeCell ref="E41:H41"/>
    <mergeCell ref="B42:B58"/>
    <mergeCell ref="F47:F49"/>
    <mergeCell ref="H47:H49"/>
    <mergeCell ref="A50:A59"/>
    <mergeCell ref="F51:F52"/>
    <mergeCell ref="H51:H52"/>
    <mergeCell ref="B59:D59"/>
    <mergeCell ref="A60:A68"/>
    <mergeCell ref="F61:F67"/>
  </mergeCells>
  <dataValidations count="2">
    <dataValidation type="whole" allowBlank="1" showInputMessage="1" showErrorMessage="1" errorTitle="Restriction" error="POLITICAL DONATIONS ARE RESTRICTED TO €50000" sqref="G64" xr:uid="{00516FE7-7910-4377-9382-FF220748F0CD}">
      <formula1>0</formula1>
      <formula2>50000</formula2>
    </dataValidation>
    <dataValidation type="whole" allowBlank="1" showInputMessage="1" showErrorMessage="1" error="Max 1,5% of gross income liable to Income Tax" sqref="G73 E73" xr:uid="{37FC9639-CD31-42B3-9D2D-7F13079ABEB7}">
      <formula1>0</formula1>
      <formula2>0.015*(E15+E24+E22+E29+E34+E42+E44+E46+E50+E53-E43)</formula2>
    </dataValidation>
  </dataValidations>
  <hyperlinks>
    <hyperlink ref="J4" location="'20% and 50% exemption'!F3" display="Assessment of 20% and 50% Exemption Eligibility" xr:uid="{FBAF7523-630C-4CA5-B3A3-F5F14511E2BD}"/>
    <hyperlink ref="C147" location="'20% and 50% exemption'!F2" display="If you are not sure, please use the link to find out 20% and 50% exemption" xr:uid="{730274D4-F475-4E62-80A5-ABFAFAD2C8D9}"/>
    <hyperlink ref="J3" location="'Disclaimer and Guide'!A1" display="Disclaimer and guide" xr:uid="{3BE8E49A-EA8C-4F68-832A-682D4A46D8CD}"/>
    <hyperlink ref="J4:J5" location="'20% and 50% exemption'!B4" display="Assessment of 20% and 50% Exemption Eligibility" xr:uid="{55F2AFE3-1777-49FE-A8A8-A20079D7B248}"/>
  </hyperlink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53C80D52-B988-4103-AE2E-05E8321B5373}">
          <x14:formula1>
            <xm:f>worksheet!$F$1:$F$14</xm:f>
          </x14:formula1>
          <xm:sqref>G8:H8</xm:sqref>
        </x14:dataValidation>
        <x14:dataValidation type="list" allowBlank="1" showInputMessage="1" showErrorMessage="1" xr:uid="{98B086BF-99C9-48F5-BCD3-6DCD764C31B3}">
          <x14:formula1>
            <xm:f>worksheet!$A$1:$A$76</xm:f>
          </x14:formula1>
          <xm:sqref>E48 G27 E27 G48</xm:sqref>
        </x14:dataValidation>
        <x14:dataValidation type="list" allowBlank="1" showInputMessage="1" showErrorMessage="1" xr:uid="{254D78EE-1FF0-4F76-BB63-DE14A131D349}">
          <x14:formula1>
            <xm:f>worksheet!$G$3:$G$5</xm:f>
          </x14:formula1>
          <xm:sqref>G4:H7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A64A3-2F6B-4F0D-B2EC-21496059917C}">
  <sheetPr codeName="Sheet11">
    <tabColor theme="8" tint="0.39997558519241921"/>
  </sheetPr>
  <dimension ref="A1:Q89"/>
  <sheetViews>
    <sheetView zoomScaleNormal="100" workbookViewId="0">
      <selection activeCell="M2" sqref="M2"/>
    </sheetView>
  </sheetViews>
  <sheetFormatPr defaultRowHeight="14.4" outlineLevelRow="1" x14ac:dyDescent="0.3"/>
  <cols>
    <col min="1" max="1" width="2.6640625" customWidth="1"/>
    <col min="2" max="2" width="4.6640625" bestFit="1" customWidth="1"/>
    <col min="3" max="3" width="34.5546875" customWidth="1"/>
    <col min="4" max="5" width="11" customWidth="1"/>
    <col min="6" max="6" width="17.5546875" customWidth="1"/>
    <col min="7" max="7" width="16.44140625" customWidth="1"/>
    <col min="8" max="8" width="5.33203125" customWidth="1"/>
    <col min="9" max="10" width="10.109375" bestFit="1" customWidth="1"/>
    <col min="11" max="11" width="13.6640625" bestFit="1" customWidth="1"/>
    <col min="12" max="13" width="10.109375" bestFit="1" customWidth="1"/>
  </cols>
  <sheetData>
    <row r="1" spans="1:16" ht="25.8" customHeight="1" x14ac:dyDescent="0.3">
      <c r="A1" s="249" t="s">
        <v>0</v>
      </c>
    </row>
    <row r="2" spans="1:16" ht="100.8" customHeight="1" thickBot="1" x14ac:dyDescent="0.35">
      <c r="A2" s="319" t="s">
        <v>265</v>
      </c>
      <c r="B2" s="319"/>
      <c r="C2" s="319"/>
      <c r="D2" s="319"/>
      <c r="E2" s="319"/>
      <c r="F2" s="319"/>
      <c r="G2" s="319"/>
      <c r="H2" s="319"/>
      <c r="I2" s="248"/>
      <c r="J2" s="248"/>
      <c r="K2" s="248"/>
      <c r="L2" s="248"/>
    </row>
    <row r="3" spans="1:16" x14ac:dyDescent="0.3">
      <c r="B3" s="176"/>
      <c r="C3" s="177"/>
      <c r="D3" s="177"/>
      <c r="E3" s="177"/>
      <c r="F3" s="177"/>
      <c r="G3" s="177"/>
      <c r="H3" s="178"/>
    </row>
    <row r="4" spans="1:16" x14ac:dyDescent="0.3">
      <c r="B4" s="321" t="s">
        <v>7</v>
      </c>
      <c r="C4" s="322"/>
      <c r="D4" s="322"/>
      <c r="E4" s="322"/>
      <c r="F4" s="322"/>
      <c r="G4" s="322"/>
      <c r="H4" s="179"/>
    </row>
    <row r="5" spans="1:16" x14ac:dyDescent="0.3">
      <c r="B5" s="180"/>
      <c r="C5" s="139"/>
      <c r="D5" s="139"/>
      <c r="E5" s="139"/>
      <c r="F5" s="139"/>
      <c r="G5" s="139"/>
      <c r="H5" s="181"/>
    </row>
    <row r="6" spans="1:16" x14ac:dyDescent="0.3">
      <c r="B6" s="182">
        <v>1</v>
      </c>
      <c r="C6" s="326" t="s">
        <v>210</v>
      </c>
      <c r="D6" s="326"/>
      <c r="E6" s="326"/>
      <c r="F6" s="326"/>
      <c r="G6" s="190"/>
      <c r="H6" s="183"/>
      <c r="I6" s="231">
        <v>44768</v>
      </c>
      <c r="J6" s="231">
        <v>44562</v>
      </c>
      <c r="K6" s="231">
        <v>42370</v>
      </c>
      <c r="L6" s="231">
        <v>45107</v>
      </c>
      <c r="M6" s="231">
        <v>43375</v>
      </c>
      <c r="N6" s="203"/>
      <c r="O6" s="203"/>
      <c r="P6" s="237"/>
    </row>
    <row r="7" spans="1:16" ht="30.75" customHeight="1" x14ac:dyDescent="0.3">
      <c r="B7" s="184">
        <v>2</v>
      </c>
      <c r="C7" s="327" t="s">
        <v>211</v>
      </c>
      <c r="D7" s="327"/>
      <c r="E7" s="327"/>
      <c r="F7" s="327"/>
      <c r="G7" s="139"/>
      <c r="H7" s="183"/>
      <c r="I7" s="136"/>
      <c r="J7" s="136"/>
      <c r="K7" s="136"/>
    </row>
    <row r="8" spans="1:16" s="193" customFormat="1" x14ac:dyDescent="0.3">
      <c r="B8" s="194"/>
      <c r="C8" s="195"/>
      <c r="D8" s="195"/>
      <c r="E8" s="196"/>
      <c r="F8" s="195"/>
      <c r="G8" s="195"/>
      <c r="H8" s="197"/>
    </row>
    <row r="9" spans="1:16" s="193" customFormat="1" hidden="1" outlineLevel="1" x14ac:dyDescent="0.3">
      <c r="B9" s="229">
        <f t="shared" ref="B9:B35" si="0">YEAR($G$6)-C9</f>
        <v>-97</v>
      </c>
      <c r="C9" s="198">
        <v>1997</v>
      </c>
      <c r="D9" s="192" t="s">
        <v>212</v>
      </c>
      <c r="E9" s="230">
        <f t="shared" ref="E9:E35" si="1">IF(D9="yes",1,0)</f>
        <v>0</v>
      </c>
      <c r="F9" s="199"/>
      <c r="G9" s="195"/>
      <c r="H9" s="197"/>
    </row>
    <row r="10" spans="1:16" s="193" customFormat="1" hidden="1" outlineLevel="1" x14ac:dyDescent="0.3">
      <c r="B10" s="229">
        <f t="shared" si="0"/>
        <v>-98</v>
      </c>
      <c r="C10" s="198">
        <v>1998</v>
      </c>
      <c r="D10" s="192" t="s">
        <v>212</v>
      </c>
      <c r="E10" s="230">
        <f t="shared" si="1"/>
        <v>0</v>
      </c>
      <c r="F10" s="199"/>
      <c r="G10" s="195"/>
      <c r="H10" s="197"/>
    </row>
    <row r="11" spans="1:16" s="193" customFormat="1" hidden="1" outlineLevel="1" x14ac:dyDescent="0.3">
      <c r="B11" s="229">
        <f t="shared" si="0"/>
        <v>-99</v>
      </c>
      <c r="C11" s="198">
        <v>1999</v>
      </c>
      <c r="D11" s="192" t="s">
        <v>212</v>
      </c>
      <c r="E11" s="230">
        <f t="shared" si="1"/>
        <v>0</v>
      </c>
      <c r="F11" s="199"/>
      <c r="G11" s="195"/>
      <c r="H11" s="197"/>
    </row>
    <row r="12" spans="1:16" s="193" customFormat="1" hidden="1" outlineLevel="1" x14ac:dyDescent="0.3">
      <c r="B12" s="229">
        <f t="shared" si="0"/>
        <v>-100</v>
      </c>
      <c r="C12" s="198">
        <v>2000</v>
      </c>
      <c r="D12" s="192" t="s">
        <v>212</v>
      </c>
      <c r="E12" s="230">
        <f t="shared" si="1"/>
        <v>0</v>
      </c>
      <c r="F12" s="199"/>
      <c r="G12" s="195"/>
      <c r="H12" s="197"/>
    </row>
    <row r="13" spans="1:16" s="193" customFormat="1" hidden="1" outlineLevel="1" x14ac:dyDescent="0.3">
      <c r="B13" s="229">
        <f t="shared" si="0"/>
        <v>-101</v>
      </c>
      <c r="C13" s="198">
        <v>2001</v>
      </c>
      <c r="D13" s="192" t="s">
        <v>212</v>
      </c>
      <c r="E13" s="230">
        <f t="shared" si="1"/>
        <v>0</v>
      </c>
      <c r="F13" s="199"/>
      <c r="G13" s="195"/>
      <c r="H13" s="197"/>
    </row>
    <row r="14" spans="1:16" s="193" customFormat="1" hidden="1" outlineLevel="1" x14ac:dyDescent="0.3">
      <c r="B14" s="229">
        <f t="shared" si="0"/>
        <v>-102</v>
      </c>
      <c r="C14" s="198">
        <v>2002</v>
      </c>
      <c r="D14" s="192" t="s">
        <v>212</v>
      </c>
      <c r="E14" s="230">
        <f t="shared" si="1"/>
        <v>0</v>
      </c>
      <c r="F14" s="199"/>
      <c r="G14" s="195"/>
      <c r="H14" s="197"/>
    </row>
    <row r="15" spans="1:16" s="193" customFormat="1" hidden="1" outlineLevel="1" x14ac:dyDescent="0.3">
      <c r="B15" s="229">
        <f t="shared" si="0"/>
        <v>-103</v>
      </c>
      <c r="C15" s="198">
        <v>2003</v>
      </c>
      <c r="D15" s="192" t="s">
        <v>212</v>
      </c>
      <c r="E15" s="230">
        <f t="shared" si="1"/>
        <v>0</v>
      </c>
      <c r="F15" s="199"/>
      <c r="G15" s="195"/>
      <c r="H15" s="197"/>
    </row>
    <row r="16" spans="1:16" s="193" customFormat="1" hidden="1" outlineLevel="1" x14ac:dyDescent="0.3">
      <c r="B16" s="229">
        <f t="shared" si="0"/>
        <v>-104</v>
      </c>
      <c r="C16" s="198">
        <v>2004</v>
      </c>
      <c r="D16" s="192" t="s">
        <v>212</v>
      </c>
      <c r="E16" s="230">
        <f t="shared" si="1"/>
        <v>0</v>
      </c>
      <c r="F16" s="199"/>
      <c r="G16" s="195"/>
      <c r="H16" s="197"/>
    </row>
    <row r="17" spans="2:8" s="193" customFormat="1" hidden="1" outlineLevel="1" x14ac:dyDescent="0.3">
      <c r="B17" s="229">
        <f t="shared" si="0"/>
        <v>-105</v>
      </c>
      <c r="C17" s="198">
        <v>2005</v>
      </c>
      <c r="D17" s="192" t="s">
        <v>212</v>
      </c>
      <c r="E17" s="230">
        <f t="shared" si="1"/>
        <v>0</v>
      </c>
      <c r="F17" s="199"/>
      <c r="G17" s="195"/>
      <c r="H17" s="197"/>
    </row>
    <row r="18" spans="2:8" s="193" customFormat="1" hidden="1" outlineLevel="1" x14ac:dyDescent="0.3">
      <c r="B18" s="229">
        <f t="shared" si="0"/>
        <v>-106</v>
      </c>
      <c r="C18" s="198">
        <v>2006</v>
      </c>
      <c r="D18" s="192" t="s">
        <v>212</v>
      </c>
      <c r="E18" s="230">
        <f t="shared" si="1"/>
        <v>0</v>
      </c>
      <c r="F18" s="199"/>
      <c r="G18" s="195"/>
      <c r="H18" s="197"/>
    </row>
    <row r="19" spans="2:8" s="193" customFormat="1" hidden="1" outlineLevel="1" x14ac:dyDescent="0.3">
      <c r="B19" s="229">
        <f t="shared" si="0"/>
        <v>-107</v>
      </c>
      <c r="C19" s="198">
        <v>2007</v>
      </c>
      <c r="D19" s="192" t="s">
        <v>212</v>
      </c>
      <c r="E19" s="230">
        <f t="shared" si="1"/>
        <v>0</v>
      </c>
      <c r="F19" s="199"/>
      <c r="G19" s="195"/>
      <c r="H19" s="197"/>
    </row>
    <row r="20" spans="2:8" s="193" customFormat="1" hidden="1" outlineLevel="1" x14ac:dyDescent="0.3">
      <c r="B20" s="229">
        <f t="shared" si="0"/>
        <v>-108</v>
      </c>
      <c r="C20" s="198">
        <v>2008</v>
      </c>
      <c r="D20" s="192" t="s">
        <v>212</v>
      </c>
      <c r="E20" s="230">
        <f t="shared" si="1"/>
        <v>0</v>
      </c>
      <c r="F20" s="199"/>
      <c r="G20" s="195"/>
      <c r="H20" s="197"/>
    </row>
    <row r="21" spans="2:8" s="193" customFormat="1" hidden="1" outlineLevel="1" x14ac:dyDescent="0.3">
      <c r="B21" s="229">
        <f t="shared" si="0"/>
        <v>-109</v>
      </c>
      <c r="C21" s="198">
        <v>2009</v>
      </c>
      <c r="D21" s="192" t="s">
        <v>212</v>
      </c>
      <c r="E21" s="230">
        <f t="shared" si="1"/>
        <v>0</v>
      </c>
      <c r="F21" s="199"/>
      <c r="G21" s="195"/>
      <c r="H21" s="197"/>
    </row>
    <row r="22" spans="2:8" s="193" customFormat="1" hidden="1" outlineLevel="1" x14ac:dyDescent="0.3">
      <c r="B22" s="229">
        <f t="shared" si="0"/>
        <v>-110</v>
      </c>
      <c r="C22" s="198">
        <v>2010</v>
      </c>
      <c r="D22" s="192" t="s">
        <v>212</v>
      </c>
      <c r="E22" s="230">
        <f t="shared" si="1"/>
        <v>0</v>
      </c>
      <c r="F22" s="199"/>
      <c r="G22" s="195"/>
      <c r="H22" s="197"/>
    </row>
    <row r="23" spans="2:8" s="193" customFormat="1" hidden="1" outlineLevel="1" x14ac:dyDescent="0.3">
      <c r="B23" s="229">
        <f t="shared" si="0"/>
        <v>-111</v>
      </c>
      <c r="C23" s="198">
        <v>2011</v>
      </c>
      <c r="D23" s="192" t="s">
        <v>212</v>
      </c>
      <c r="E23" s="230">
        <f t="shared" si="1"/>
        <v>0</v>
      </c>
      <c r="F23" s="199"/>
      <c r="G23" s="195"/>
      <c r="H23" s="197"/>
    </row>
    <row r="24" spans="2:8" s="193" customFormat="1" hidden="1" outlineLevel="1" x14ac:dyDescent="0.3">
      <c r="B24" s="229">
        <f t="shared" si="0"/>
        <v>-112</v>
      </c>
      <c r="C24" s="198">
        <v>2012</v>
      </c>
      <c r="D24" s="192" t="s">
        <v>212</v>
      </c>
      <c r="E24" s="230">
        <f t="shared" si="1"/>
        <v>0</v>
      </c>
      <c r="F24" s="199"/>
      <c r="G24" s="195"/>
      <c r="H24" s="197"/>
    </row>
    <row r="25" spans="2:8" s="193" customFormat="1" hidden="1" outlineLevel="1" x14ac:dyDescent="0.3">
      <c r="B25" s="229">
        <f t="shared" si="0"/>
        <v>-113</v>
      </c>
      <c r="C25" s="198">
        <v>2013</v>
      </c>
      <c r="D25" s="192" t="s">
        <v>212</v>
      </c>
      <c r="E25" s="230">
        <f t="shared" si="1"/>
        <v>0</v>
      </c>
      <c r="F25" s="199"/>
      <c r="G25" s="195"/>
      <c r="H25" s="197"/>
    </row>
    <row r="26" spans="2:8" s="193" customFormat="1" hidden="1" outlineLevel="1" x14ac:dyDescent="0.3">
      <c r="B26" s="229">
        <f t="shared" si="0"/>
        <v>-114</v>
      </c>
      <c r="C26" s="198">
        <v>2014</v>
      </c>
      <c r="D26" s="192" t="s">
        <v>212</v>
      </c>
      <c r="E26" s="230">
        <f t="shared" si="1"/>
        <v>0</v>
      </c>
      <c r="F26" s="199"/>
      <c r="G26" s="195"/>
      <c r="H26" s="197"/>
    </row>
    <row r="27" spans="2:8" s="193" customFormat="1" hidden="1" outlineLevel="1" x14ac:dyDescent="0.3">
      <c r="B27" s="229">
        <f t="shared" si="0"/>
        <v>-115</v>
      </c>
      <c r="C27" s="198">
        <v>2015</v>
      </c>
      <c r="D27" s="192" t="s">
        <v>212</v>
      </c>
      <c r="E27" s="230">
        <f t="shared" si="1"/>
        <v>0</v>
      </c>
      <c r="F27" s="199"/>
      <c r="G27" s="195"/>
      <c r="H27" s="197"/>
    </row>
    <row r="28" spans="2:8" s="193" customFormat="1" hidden="1" outlineLevel="1" x14ac:dyDescent="0.3">
      <c r="B28" s="229">
        <f t="shared" si="0"/>
        <v>-116</v>
      </c>
      <c r="C28" s="198">
        <v>2016</v>
      </c>
      <c r="D28" s="192" t="s">
        <v>212</v>
      </c>
      <c r="E28" s="230">
        <f t="shared" si="1"/>
        <v>0</v>
      </c>
      <c r="F28" s="199"/>
      <c r="G28" s="195"/>
      <c r="H28" s="197"/>
    </row>
    <row r="29" spans="2:8" s="193" customFormat="1" hidden="1" outlineLevel="1" collapsed="1" x14ac:dyDescent="0.3">
      <c r="B29" s="229">
        <f t="shared" si="0"/>
        <v>-117</v>
      </c>
      <c r="C29" s="198">
        <v>2017</v>
      </c>
      <c r="D29" s="192" t="s">
        <v>212</v>
      </c>
      <c r="E29" s="230">
        <f t="shared" si="1"/>
        <v>0</v>
      </c>
      <c r="F29" s="199"/>
      <c r="G29" s="195"/>
      <c r="H29" s="197"/>
    </row>
    <row r="30" spans="2:8" s="193" customFormat="1" hidden="1" outlineLevel="1" x14ac:dyDescent="0.3">
      <c r="B30" s="229">
        <f t="shared" si="0"/>
        <v>-118</v>
      </c>
      <c r="C30" s="198">
        <v>2018</v>
      </c>
      <c r="D30" s="192" t="s">
        <v>212</v>
      </c>
      <c r="E30" s="230">
        <f t="shared" si="1"/>
        <v>0</v>
      </c>
      <c r="F30" s="199"/>
      <c r="G30" s="195"/>
      <c r="H30" s="197"/>
    </row>
    <row r="31" spans="2:8" s="193" customFormat="1" hidden="1" outlineLevel="1" x14ac:dyDescent="0.3">
      <c r="B31" s="229">
        <f t="shared" si="0"/>
        <v>-119</v>
      </c>
      <c r="C31" s="198">
        <v>2019</v>
      </c>
      <c r="D31" s="192" t="s">
        <v>212</v>
      </c>
      <c r="E31" s="230">
        <f t="shared" si="1"/>
        <v>0</v>
      </c>
      <c r="F31" s="199"/>
      <c r="G31" s="195"/>
      <c r="H31" s="197"/>
    </row>
    <row r="32" spans="2:8" s="193" customFormat="1" hidden="1" outlineLevel="1" x14ac:dyDescent="0.3">
      <c r="B32" s="229">
        <f t="shared" si="0"/>
        <v>-120</v>
      </c>
      <c r="C32" s="198">
        <v>2020</v>
      </c>
      <c r="D32" s="192" t="s">
        <v>212</v>
      </c>
      <c r="E32" s="230">
        <f t="shared" si="1"/>
        <v>0</v>
      </c>
      <c r="F32" s="199"/>
      <c r="G32" s="195"/>
      <c r="H32" s="197"/>
    </row>
    <row r="33" spans="2:11" s="193" customFormat="1" collapsed="1" x14ac:dyDescent="0.3">
      <c r="B33" s="229">
        <f t="shared" si="0"/>
        <v>-121</v>
      </c>
      <c r="C33" s="198">
        <v>2021</v>
      </c>
      <c r="D33" s="192" t="s">
        <v>212</v>
      </c>
      <c r="E33" s="230">
        <f t="shared" si="1"/>
        <v>0</v>
      </c>
      <c r="F33" s="199"/>
      <c r="G33" s="195"/>
      <c r="H33" s="197"/>
    </row>
    <row r="34" spans="2:11" s="193" customFormat="1" x14ac:dyDescent="0.3">
      <c r="B34" s="229">
        <f t="shared" si="0"/>
        <v>-122</v>
      </c>
      <c r="C34" s="198">
        <v>2022</v>
      </c>
      <c r="D34" s="192" t="s">
        <v>212</v>
      </c>
      <c r="E34" s="230">
        <f t="shared" si="1"/>
        <v>0</v>
      </c>
      <c r="F34" s="199"/>
      <c r="G34" s="195"/>
      <c r="H34" s="197"/>
    </row>
    <row r="35" spans="2:11" s="193" customFormat="1" x14ac:dyDescent="0.3">
      <c r="B35" s="229">
        <f t="shared" si="0"/>
        <v>-123</v>
      </c>
      <c r="C35" s="198">
        <v>2023</v>
      </c>
      <c r="D35" s="192" t="s">
        <v>213</v>
      </c>
      <c r="E35" s="230">
        <f t="shared" si="1"/>
        <v>1</v>
      </c>
      <c r="F35" s="199"/>
      <c r="G35" s="195"/>
      <c r="H35" s="197"/>
    </row>
    <row r="36" spans="2:11" s="193" customFormat="1" x14ac:dyDescent="0.3">
      <c r="B36" s="200"/>
      <c r="C36" s="195"/>
      <c r="D36" s="195"/>
      <c r="E36" s="196"/>
      <c r="F36" s="195"/>
      <c r="G36" s="195"/>
      <c r="H36" s="197"/>
    </row>
    <row r="37" spans="2:11" ht="31.2" customHeight="1" x14ac:dyDescent="0.3">
      <c r="B37" s="182">
        <v>3</v>
      </c>
      <c r="C37" s="318" t="s">
        <v>214</v>
      </c>
      <c r="D37" s="318"/>
      <c r="E37" s="318"/>
      <c r="F37" s="318"/>
      <c r="G37" s="191"/>
      <c r="H37" s="181"/>
      <c r="K37" s="226"/>
    </row>
    <row r="38" spans="2:11" ht="31.2" customHeight="1" x14ac:dyDescent="0.3">
      <c r="B38" s="182">
        <v>4</v>
      </c>
      <c r="C38" s="318" t="s">
        <v>215</v>
      </c>
      <c r="D38" s="318"/>
      <c r="E38" s="318"/>
      <c r="F38" s="318"/>
      <c r="G38" s="191"/>
      <c r="H38" s="181"/>
      <c r="K38" s="227"/>
    </row>
    <row r="39" spans="2:11" ht="31.2" customHeight="1" x14ac:dyDescent="0.3">
      <c r="B39" s="182">
        <v>5</v>
      </c>
      <c r="C39" s="318" t="s">
        <v>216</v>
      </c>
      <c r="D39" s="318"/>
      <c r="E39" s="318"/>
      <c r="F39" s="318"/>
      <c r="G39" s="191"/>
      <c r="H39" s="181"/>
    </row>
    <row r="40" spans="2:11" x14ac:dyDescent="0.3">
      <c r="B40" s="182">
        <v>6</v>
      </c>
      <c r="C40" s="318" t="s">
        <v>217</v>
      </c>
      <c r="D40" s="318"/>
      <c r="E40" s="318"/>
      <c r="F40" s="318"/>
      <c r="G40" s="191"/>
      <c r="H40" s="181"/>
    </row>
    <row r="41" spans="2:11" x14ac:dyDescent="0.3">
      <c r="B41" s="182">
        <v>7</v>
      </c>
      <c r="C41" s="318" t="s">
        <v>218</v>
      </c>
      <c r="D41" s="318"/>
      <c r="E41" s="318"/>
      <c r="F41" s="318"/>
      <c r="G41" s="191"/>
      <c r="H41" s="181"/>
    </row>
    <row r="42" spans="2:11" ht="31.2" hidden="1" customHeight="1" x14ac:dyDescent="0.3">
      <c r="B42" s="223">
        <v>8</v>
      </c>
      <c r="C42" s="331" t="s">
        <v>219</v>
      </c>
      <c r="D42" s="331"/>
      <c r="E42" s="331"/>
      <c r="F42" s="331"/>
      <c r="G42" s="224"/>
      <c r="H42" s="181"/>
      <c r="J42" s="225"/>
    </row>
    <row r="43" spans="2:11" x14ac:dyDescent="0.3">
      <c r="B43" s="182"/>
      <c r="C43" s="330" t="s">
        <v>220</v>
      </c>
      <c r="D43" s="330"/>
      <c r="E43" s="330"/>
      <c r="F43" s="330"/>
      <c r="G43" s="143"/>
      <c r="H43" s="181"/>
    </row>
    <row r="44" spans="2:11" x14ac:dyDescent="0.3">
      <c r="B44" s="184">
        <v>8</v>
      </c>
      <c r="C44" s="329" t="s">
        <v>221</v>
      </c>
      <c r="D44" s="329"/>
      <c r="E44" s="329"/>
      <c r="F44" s="329"/>
      <c r="G44" s="191"/>
      <c r="H44" s="181"/>
    </row>
    <row r="45" spans="2:11" x14ac:dyDescent="0.3">
      <c r="B45" s="180"/>
      <c r="C45" s="174"/>
      <c r="D45" s="139"/>
      <c r="E45" s="139"/>
      <c r="F45" s="139"/>
      <c r="G45" s="139"/>
      <c r="H45" s="181"/>
    </row>
    <row r="46" spans="2:11" x14ac:dyDescent="0.3">
      <c r="B46" s="180"/>
      <c r="C46" s="328" t="s">
        <v>222</v>
      </c>
      <c r="D46" s="328"/>
      <c r="E46" s="328"/>
      <c r="F46" s="328"/>
      <c r="G46" s="328"/>
      <c r="H46" s="181"/>
    </row>
    <row r="47" spans="2:11" x14ac:dyDescent="0.3">
      <c r="B47" s="180"/>
      <c r="C47" s="175"/>
      <c r="D47" s="175"/>
      <c r="E47" s="175"/>
      <c r="F47" s="175"/>
      <c r="G47" s="175"/>
      <c r="H47" s="181"/>
    </row>
    <row r="48" spans="2:11" x14ac:dyDescent="0.3">
      <c r="B48" s="180"/>
      <c r="C48" s="175"/>
      <c r="D48" s="175"/>
      <c r="E48" s="175"/>
      <c r="F48" s="140">
        <v>2022</v>
      </c>
      <c r="G48" s="141">
        <v>2023</v>
      </c>
      <c r="H48" s="181"/>
    </row>
    <row r="49" spans="1:17" x14ac:dyDescent="0.3">
      <c r="B49" s="180"/>
      <c r="C49" s="175"/>
      <c r="D49" s="175"/>
      <c r="E49" s="175"/>
      <c r="F49" s="175"/>
      <c r="G49" s="142"/>
      <c r="H49" s="181"/>
    </row>
    <row r="50" spans="1:17" ht="14.4" customHeight="1" x14ac:dyDescent="0.3">
      <c r="B50" s="180"/>
      <c r="C50" s="323" t="s">
        <v>223</v>
      </c>
      <c r="D50" s="323"/>
      <c r="E50" s="323"/>
      <c r="F50" s="132" t="str">
        <f>D82</f>
        <v>No</v>
      </c>
      <c r="G50" s="133" t="str">
        <f>D83</f>
        <v>No</v>
      </c>
      <c r="H50" s="181"/>
    </row>
    <row r="51" spans="1:17" ht="14.4" customHeight="1" x14ac:dyDescent="0.3">
      <c r="B51" s="180"/>
      <c r="C51" s="324" t="s">
        <v>224</v>
      </c>
      <c r="D51" s="324"/>
      <c r="E51" s="324"/>
      <c r="F51" s="132" t="str">
        <f>E82</f>
        <v>No</v>
      </c>
      <c r="G51" s="133" t="str">
        <f>E83</f>
        <v>No</v>
      </c>
      <c r="H51" s="181"/>
    </row>
    <row r="52" spans="1:17" x14ac:dyDescent="0.3">
      <c r="B52" s="180"/>
      <c r="C52" s="325" t="s">
        <v>225</v>
      </c>
      <c r="D52" s="325"/>
      <c r="E52" s="325"/>
      <c r="F52" s="134" t="str">
        <f>F82</f>
        <v>No</v>
      </c>
      <c r="G52" s="135" t="str">
        <f>F83</f>
        <v>No</v>
      </c>
      <c r="H52" s="181"/>
    </row>
    <row r="53" spans="1:17" ht="14.4" customHeight="1" x14ac:dyDescent="0.3">
      <c r="B53" s="180"/>
      <c r="C53" s="325" t="s">
        <v>226</v>
      </c>
      <c r="D53" s="325"/>
      <c r="E53" s="325"/>
      <c r="F53" s="232" t="str">
        <f>IF(OR(H82="Yes",I82="Yes",J82="Yes",G82="Yes"),"Yes","No")</f>
        <v>No</v>
      </c>
      <c r="G53" s="233" t="str">
        <f>IF(OR(J83="Yes",H83="Yes",I83="Yes",G83="Yes"),"Yes","No")</f>
        <v>No</v>
      </c>
      <c r="H53" s="181"/>
    </row>
    <row r="54" spans="1:17" ht="15" thickBot="1" x14ac:dyDescent="0.35">
      <c r="B54" s="185"/>
      <c r="C54" s="186"/>
      <c r="D54" s="187"/>
      <c r="E54" s="187"/>
      <c r="F54" s="187"/>
      <c r="G54" s="188"/>
      <c r="H54" s="189"/>
    </row>
    <row r="55" spans="1:17" x14ac:dyDescent="0.3">
      <c r="C55" s="1"/>
    </row>
    <row r="56" spans="1:17" x14ac:dyDescent="0.3">
      <c r="B56" s="320" t="s">
        <v>227</v>
      </c>
      <c r="C56" s="320"/>
      <c r="D56" s="320"/>
      <c r="E56" s="320"/>
      <c r="F56" s="320"/>
      <c r="G56" s="320"/>
      <c r="H56" s="320"/>
    </row>
    <row r="57" spans="1:17" ht="43.95" customHeight="1" x14ac:dyDescent="0.3">
      <c r="B57" s="320" t="s">
        <v>228</v>
      </c>
      <c r="C57" s="320"/>
      <c r="D57" s="320"/>
      <c r="E57" s="320"/>
      <c r="F57" s="320"/>
      <c r="G57" s="320"/>
      <c r="H57" s="320"/>
    </row>
    <row r="58" spans="1:17" ht="105.6" customHeight="1" x14ac:dyDescent="0.3">
      <c r="B58" s="320" t="s">
        <v>229</v>
      </c>
      <c r="C58" s="320"/>
      <c r="D58" s="320"/>
      <c r="E58" s="320"/>
      <c r="F58" s="320"/>
      <c r="G58" s="320"/>
      <c r="H58" s="320"/>
    </row>
    <row r="59" spans="1:17" s="238" customFormat="1" ht="48" customHeight="1" x14ac:dyDescent="0.3"/>
    <row r="60" spans="1:17" s="238" customFormat="1" x14ac:dyDescent="0.3">
      <c r="B60" s="239"/>
      <c r="C60" s="239"/>
      <c r="D60" s="239"/>
      <c r="E60" s="239"/>
      <c r="F60" s="239"/>
      <c r="G60" s="239"/>
      <c r="H60" s="239"/>
    </row>
    <row r="61" spans="1:17" s="238" customFormat="1" x14ac:dyDescent="0.3">
      <c r="B61" s="239"/>
      <c r="C61" s="239"/>
      <c r="D61" s="239"/>
      <c r="E61" s="239"/>
      <c r="F61" s="239"/>
      <c r="G61" s="239"/>
      <c r="H61" s="239"/>
    </row>
    <row r="62" spans="1:17" s="238" customFormat="1" x14ac:dyDescent="0.3">
      <c r="B62" s="239"/>
      <c r="C62" s="239"/>
      <c r="D62" s="239"/>
      <c r="E62" s="239"/>
      <c r="F62" s="239"/>
      <c r="G62" s="239"/>
      <c r="H62" s="239"/>
    </row>
    <row r="63" spans="1:17" s="238" customFormat="1" x14ac:dyDescent="0.3">
      <c r="B63" s="239"/>
      <c r="C63" s="239"/>
      <c r="D63" s="239"/>
      <c r="E63" s="239"/>
      <c r="F63" s="239"/>
      <c r="G63" s="239"/>
      <c r="H63" s="239"/>
    </row>
    <row r="64" spans="1:17" s="238" customFormat="1" x14ac:dyDescent="0.3">
      <c r="A64" s="203"/>
      <c r="B64" s="240"/>
      <c r="C64" s="240"/>
      <c r="D64" s="240"/>
      <c r="E64" s="240"/>
      <c r="F64" s="240"/>
      <c r="G64" s="240"/>
      <c r="H64" s="240"/>
      <c r="I64" s="203"/>
      <c r="J64" s="203"/>
      <c r="K64" s="203"/>
      <c r="L64" s="203"/>
      <c r="M64" s="203"/>
      <c r="N64" s="203"/>
      <c r="O64" s="203"/>
      <c r="P64" s="203"/>
      <c r="Q64" s="203"/>
    </row>
    <row r="65" spans="1:17" s="238" customFormat="1" x14ac:dyDescent="0.3">
      <c r="A65" s="203"/>
      <c r="B65" s="203"/>
      <c r="C65" s="234"/>
      <c r="D65" s="203"/>
      <c r="E65" s="203"/>
      <c r="F65" s="203"/>
      <c r="G65" s="203"/>
      <c r="H65" s="203"/>
      <c r="I65" s="203"/>
      <c r="J65" s="203"/>
      <c r="K65" s="203"/>
      <c r="L65" s="203"/>
      <c r="M65" s="203"/>
      <c r="N65" s="203"/>
      <c r="O65" s="203"/>
      <c r="P65" s="203"/>
      <c r="Q65" s="203"/>
    </row>
    <row r="66" spans="1:17" s="238" customFormat="1" x14ac:dyDescent="0.3">
      <c r="A66" s="203"/>
      <c r="B66" s="203"/>
      <c r="C66" s="234"/>
      <c r="D66" s="203" t="s">
        <v>230</v>
      </c>
      <c r="E66" s="203" t="s">
        <v>231</v>
      </c>
      <c r="F66" s="203" t="s">
        <v>232</v>
      </c>
      <c r="G66" s="203" t="s">
        <v>233</v>
      </c>
      <c r="H66" s="203" t="s">
        <v>234</v>
      </c>
      <c r="I66" s="203" t="s">
        <v>235</v>
      </c>
      <c r="J66" s="203" t="s">
        <v>236</v>
      </c>
      <c r="K66" s="203"/>
      <c r="L66" s="203"/>
      <c r="M66" s="203"/>
      <c r="N66" s="203"/>
      <c r="O66" s="203"/>
      <c r="P66" s="203"/>
      <c r="Q66" s="203"/>
    </row>
    <row r="67" spans="1:17" s="238" customFormat="1" x14ac:dyDescent="0.3">
      <c r="A67" s="203"/>
      <c r="B67" s="203"/>
      <c r="C67" s="234"/>
      <c r="D67" s="203"/>
      <c r="E67" s="203"/>
      <c r="F67" s="203"/>
      <c r="G67" s="203"/>
      <c r="H67" s="203"/>
      <c r="I67" s="203"/>
      <c r="J67" s="203"/>
      <c r="K67" s="203"/>
      <c r="L67" s="203"/>
      <c r="M67" s="203"/>
      <c r="N67" s="203"/>
      <c r="O67" s="203"/>
      <c r="P67" s="203"/>
      <c r="Q67" s="203"/>
    </row>
    <row r="68" spans="1:17" s="238" customFormat="1" ht="28.8" x14ac:dyDescent="0.3">
      <c r="A68" s="203"/>
      <c r="B68" s="203"/>
      <c r="C68" s="234" t="s">
        <v>237</v>
      </c>
      <c r="D68" s="235" t="e">
        <f>IF(VLOOKUP((YEAR($G$6)-1),$C9:$E35,3,0)&gt;0,"No","Yes")</f>
        <v>#N/A</v>
      </c>
      <c r="E68" s="235" t="e">
        <f t="shared" ref="E68:I68" si="2">IF(VLOOKUP((YEAR($G$6)-1),$C9:$E35,3,0)&gt;0,"No","Yes")</f>
        <v>#N/A</v>
      </c>
      <c r="F68" s="235" t="e">
        <f t="shared" si="2"/>
        <v>#N/A</v>
      </c>
      <c r="G68" s="235" t="e">
        <f t="shared" si="2"/>
        <v>#N/A</v>
      </c>
      <c r="H68" s="235" t="e">
        <f t="shared" si="2"/>
        <v>#N/A</v>
      </c>
      <c r="I68" s="235" t="e">
        <f t="shared" si="2"/>
        <v>#N/A</v>
      </c>
      <c r="J68" s="235" t="e">
        <f>IF(VLOOKUP((YEAR($G$6)-1),$C9:$E35,3,0)&gt;0,"No","Yes")</f>
        <v>#N/A</v>
      </c>
      <c r="K68" s="203">
        <v>1</v>
      </c>
      <c r="L68" s="203">
        <v>1</v>
      </c>
      <c r="M68" s="203">
        <v>1</v>
      </c>
      <c r="N68" s="203">
        <v>1</v>
      </c>
      <c r="O68" s="203">
        <v>1</v>
      </c>
      <c r="P68" s="203">
        <v>1</v>
      </c>
      <c r="Q68" s="203">
        <v>1</v>
      </c>
    </row>
    <row r="69" spans="1:17" s="238" customFormat="1" x14ac:dyDescent="0.3">
      <c r="A69" s="203"/>
      <c r="B69" s="203"/>
      <c r="C69" s="234" t="s">
        <v>238</v>
      </c>
      <c r="D69" s="203"/>
      <c r="E69" s="203">
        <f>G37</f>
        <v>0</v>
      </c>
      <c r="F69" s="203"/>
      <c r="G69" s="236">
        <f>$G$37</f>
        <v>0</v>
      </c>
      <c r="H69" s="236">
        <f>$G$37</f>
        <v>0</v>
      </c>
      <c r="I69" s="203"/>
      <c r="J69" s="203"/>
      <c r="K69" s="203"/>
      <c r="L69" s="203">
        <v>1</v>
      </c>
      <c r="M69" s="203">
        <v>1</v>
      </c>
      <c r="N69" s="203">
        <v>1</v>
      </c>
      <c r="O69" s="203">
        <v>1</v>
      </c>
      <c r="P69" s="203"/>
      <c r="Q69" s="203"/>
    </row>
    <row r="70" spans="1:17" s="238" customFormat="1" ht="28.8" x14ac:dyDescent="0.3">
      <c r="A70" s="203"/>
      <c r="B70" s="203"/>
      <c r="C70" s="234" t="s">
        <v>239</v>
      </c>
      <c r="D70" s="203"/>
      <c r="E70" s="203" t="str">
        <f>IF(SUMIFS(E9:E35,B9:B35,"&gt;0",B9:B35,"&lt;4")&gt;0,"No","Yes")</f>
        <v>Yes</v>
      </c>
      <c r="F70" s="203" t="str">
        <f>IF(SUMIFS(E9:E35,B9:B35,"&gt;0",B9:B35,"&lt;6")&gt;2,"No","Yes")</f>
        <v>Yes</v>
      </c>
      <c r="G70" s="203" t="str">
        <f>IF(SUMIFS($E$9:$E$35,$B$9:$B$35,"&gt;0",$B$9:$B$35,"&lt;11")&gt;0,"No","Yes")</f>
        <v>Yes</v>
      </c>
      <c r="H70" s="203" t="str">
        <f>IF(SUMIFS($E$9:$E$35,$B$9:$B$35,"&gt;0",$B$9:$B$35,"&lt;11")&gt;0,"No","Yes")</f>
        <v>Yes</v>
      </c>
      <c r="I70" s="203" t="str">
        <f>IF(SUMIFS($E$9:$E$35,$B$9:$B$35,"&gt;0",$B$9:$B$35,"&lt;16")&gt;0,"No","Yes")</f>
        <v>Yes</v>
      </c>
      <c r="J70" s="203" t="str">
        <f>IF(SUMIFS($E$9:$E$35,$B$9:$B$35,"&gt;0",$B$9:$B$35,"&lt;16")&gt;0,"No","Yes")</f>
        <v>Yes</v>
      </c>
      <c r="K70" s="203"/>
      <c r="L70" s="203">
        <v>1</v>
      </c>
      <c r="M70" s="203">
        <v>1</v>
      </c>
      <c r="N70" s="203">
        <v>1</v>
      </c>
      <c r="O70" s="203">
        <v>1</v>
      </c>
      <c r="P70" s="203">
        <v>1</v>
      </c>
      <c r="Q70" s="203">
        <v>1</v>
      </c>
    </row>
    <row r="71" spans="1:17" s="238" customFormat="1" ht="28.8" x14ac:dyDescent="0.3">
      <c r="A71" s="203"/>
      <c r="B71" s="203"/>
      <c r="C71" s="234" t="s">
        <v>240</v>
      </c>
      <c r="D71" s="203"/>
      <c r="E71" s="203"/>
      <c r="F71" s="203" t="str">
        <f>IF(G38&gt;100000,"Yes","No")</f>
        <v>No</v>
      </c>
      <c r="G71" s="203" t="str">
        <f>IF(OR($G$39&gt;55000,$G$38&gt;55000),"Yes","No")</f>
        <v>No</v>
      </c>
      <c r="H71" s="203" t="str">
        <f>IF(OR($G$38&gt;55000,$G$44&gt;55000),"Yes","No")</f>
        <v>No</v>
      </c>
      <c r="I71" s="203" t="str">
        <f>IF(OR($G$39&gt;55000,$G$38&gt;55000),"Yes","No")</f>
        <v>No</v>
      </c>
      <c r="J71" s="203" t="str">
        <f>IF(OR($G$38&gt;55000,$G$44&gt;55000),"Yes","No")</f>
        <v>No</v>
      </c>
      <c r="K71" s="203"/>
      <c r="L71" s="203"/>
      <c r="M71" s="203">
        <v>1</v>
      </c>
      <c r="N71" s="203">
        <v>1</v>
      </c>
      <c r="O71" s="203">
        <v>1</v>
      </c>
      <c r="P71" s="203">
        <v>1</v>
      </c>
      <c r="Q71" s="203">
        <v>1</v>
      </c>
    </row>
    <row r="72" spans="1:17" s="238" customFormat="1" x14ac:dyDescent="0.3">
      <c r="A72" s="203"/>
      <c r="B72" s="203"/>
      <c r="C72" s="234" t="s">
        <v>241</v>
      </c>
      <c r="D72" s="203"/>
      <c r="E72" s="203"/>
      <c r="F72" s="203" t="str">
        <f>IF(G40&gt;100000,"Yes","No")</f>
        <v>No</v>
      </c>
      <c r="G72" s="203" t="str">
        <f>IF(YEAR($G$6)=2022,IF(OR($G$38&gt;55000,$G$40&gt;55000),"Yes","No"),IF($G$40&gt;55000,"Yes","No"))</f>
        <v>No</v>
      </c>
      <c r="H72" s="203" t="str">
        <f>IF($G$40&gt;55000,"Yes","No")</f>
        <v>No</v>
      </c>
      <c r="I72" s="203" t="str">
        <f>IF(YEAR($G$6)=2022,IF(OR($G$38&gt;55000,$G$40&gt;55000),"Yes","No"),IF($G$40&gt;55000,"Yes","No"))</f>
        <v>No</v>
      </c>
      <c r="J72" s="203" t="str">
        <f>IF($G$40&gt;55000,"Yes","No")</f>
        <v>No</v>
      </c>
      <c r="K72" s="203"/>
      <c r="L72" s="203"/>
      <c r="M72" s="203">
        <v>1</v>
      </c>
      <c r="N72" s="203">
        <v>1</v>
      </c>
      <c r="O72" s="203">
        <v>1</v>
      </c>
      <c r="P72" s="203">
        <v>1</v>
      </c>
      <c r="Q72" s="203">
        <v>1</v>
      </c>
    </row>
    <row r="73" spans="1:17" s="238" customFormat="1" x14ac:dyDescent="0.3">
      <c r="A73" s="203"/>
      <c r="B73" s="203"/>
      <c r="C73" s="234" t="s">
        <v>242</v>
      </c>
      <c r="D73" s="203"/>
      <c r="E73" s="203"/>
      <c r="F73" s="203" t="str">
        <f>IF(G41&gt;100000,"Yes","No")</f>
        <v>No</v>
      </c>
      <c r="G73" s="203" t="str">
        <f>IF(YEAR($G$6)=2023,IF(OR($G$38&gt;55000,$G$41&gt;55000),"Yes","No"),IF($G$41&gt;55000,"Yes","No"))</f>
        <v>No</v>
      </c>
      <c r="H73" s="203" t="str">
        <f>IF($G$41&gt;55000,"Yes","No")</f>
        <v>No</v>
      </c>
      <c r="I73" s="203" t="str">
        <f>IF(YEAR($G$6)=2023,IF(OR($G$38&gt;55000,$G$41&gt;55000),"Yes","No"),IF($G$41&gt;55000,"Yes","No"))</f>
        <v>No</v>
      </c>
      <c r="J73" s="203" t="str">
        <f>IF($G$41&gt;55000,"Yes","No")</f>
        <v>No</v>
      </c>
      <c r="K73" s="203"/>
      <c r="L73" s="203"/>
      <c r="M73" s="203">
        <v>1</v>
      </c>
      <c r="N73" s="203">
        <v>1</v>
      </c>
      <c r="O73" s="203">
        <v>1</v>
      </c>
      <c r="P73" s="203">
        <v>1</v>
      </c>
      <c r="Q73" s="203">
        <v>1</v>
      </c>
    </row>
    <row r="74" spans="1:17" s="238" customFormat="1" x14ac:dyDescent="0.3">
      <c r="A74" s="203"/>
      <c r="B74" s="203"/>
      <c r="C74" s="234" t="s">
        <v>243</v>
      </c>
      <c r="D74" s="203" t="str">
        <f>IF(G6&gt;I6,"No","Yes")</f>
        <v>Yes</v>
      </c>
      <c r="E74" s="203" t="str">
        <f>IF(G6&lt;I6,"No","Yes")</f>
        <v>No</v>
      </c>
      <c r="F74" s="203" t="str">
        <f>IF(G6&gt;J6,"No","Yes")</f>
        <v>Yes</v>
      </c>
      <c r="G74" s="203" t="str">
        <f>IF(OR($J$6&gt;$G$6,$G$6&gt;=$L$6),"No","Yes")</f>
        <v>No</v>
      </c>
      <c r="H74" s="203" t="str">
        <f>IF(OR($J$6&lt;=$G$6,$G$6&lt;$K$6),"No","Yes")</f>
        <v>No</v>
      </c>
      <c r="I74" s="203" t="str">
        <f>IF($J$6&gt;$G$6,"No","Yes")</f>
        <v>No</v>
      </c>
      <c r="J74" s="203" t="str">
        <f>IF(OR($J$6&lt;=$G$6,$G$6&lt;$K$6),"No","Yes")</f>
        <v>No</v>
      </c>
      <c r="K74" s="203">
        <v>1</v>
      </c>
      <c r="L74" s="203">
        <v>1</v>
      </c>
      <c r="M74" s="203">
        <v>1</v>
      </c>
      <c r="N74" s="203">
        <v>1</v>
      </c>
      <c r="O74" s="203">
        <v>1</v>
      </c>
      <c r="P74" s="203">
        <v>1</v>
      </c>
      <c r="Q74" s="203">
        <v>1</v>
      </c>
    </row>
    <row r="75" spans="1:17" s="238" customFormat="1" ht="28.8" x14ac:dyDescent="0.3">
      <c r="A75" s="203"/>
      <c r="B75" s="203"/>
      <c r="C75" s="234" t="s">
        <v>244</v>
      </c>
      <c r="D75" s="203"/>
      <c r="E75" s="203"/>
      <c r="F75" s="203"/>
      <c r="G75" s="203"/>
      <c r="H75" s="203"/>
      <c r="I75" s="203" t="str">
        <f>IF(YEAR($M$6)=2018,"Yes","No")</f>
        <v>Yes</v>
      </c>
      <c r="J75" s="203" t="str">
        <f>IF(YEAR($M$6)=2018,"Yes","No")</f>
        <v>Yes</v>
      </c>
      <c r="K75" s="203"/>
      <c r="L75" s="203"/>
      <c r="M75" s="203"/>
      <c r="N75" s="203"/>
      <c r="O75" s="203"/>
      <c r="P75" s="203"/>
      <c r="Q75" s="203"/>
    </row>
    <row r="76" spans="1:17" s="238" customFormat="1" x14ac:dyDescent="0.3">
      <c r="A76" s="203"/>
      <c r="B76" s="203"/>
      <c r="C76" s="234" t="s">
        <v>245</v>
      </c>
      <c r="D76" s="235">
        <f>5+YEAR($G$6)</f>
        <v>1905</v>
      </c>
      <c r="E76" s="235">
        <f>7+YEAR($G$6)</f>
        <v>1907</v>
      </c>
      <c r="F76" s="235">
        <f>10+YEAR($G$6)-1</f>
        <v>1909</v>
      </c>
      <c r="G76" s="235">
        <f>17+YEAR($G$6)-1</f>
        <v>1916</v>
      </c>
      <c r="H76" s="235">
        <f>17+YEAR($G$6)-1</f>
        <v>1916</v>
      </c>
      <c r="I76" s="235">
        <f>17+YEAR($G$6)-1</f>
        <v>1916</v>
      </c>
      <c r="J76" s="235">
        <f>17+YEAR($G$6)-1</f>
        <v>1916</v>
      </c>
      <c r="K76" s="203"/>
      <c r="L76" s="203"/>
      <c r="M76" s="203"/>
      <c r="N76" s="203"/>
      <c r="O76" s="203"/>
      <c r="P76" s="203"/>
      <c r="Q76" s="203"/>
    </row>
    <row r="77" spans="1:17" s="238" customFormat="1" x14ac:dyDescent="0.3">
      <c r="A77" s="203"/>
      <c r="B77" s="203"/>
      <c r="C77" s="234" t="s">
        <v>246</v>
      </c>
      <c r="D77" s="203" t="str">
        <f>IF(AND(($D$76-2021)&gt;0,(2022-YEAR($G$6))&gt;0),"Yes","No")</f>
        <v>No</v>
      </c>
      <c r="E77" s="203" t="str">
        <f>IF(AND((E76-2021)&gt;0,(YEAR($G$6)&lt;2022)),"Yes","No")</f>
        <v>No</v>
      </c>
      <c r="F77" s="203" t="str">
        <f>IF(AND((F76-2021)&gt;0,(YEAR($G$6)&lt;2023)),"Yes","No")</f>
        <v>No</v>
      </c>
      <c r="G77" s="203" t="str">
        <f>IF(AND(($G$76-2021)&gt;0,(YEAR($G$6)&lt;2023)),"Yes","No")</f>
        <v>No</v>
      </c>
      <c r="H77" s="203" t="str">
        <f>IF(AND(($H$76-2021)&gt;0,(YEAR($G$6)&lt;2023)),"Yes","No")</f>
        <v>No</v>
      </c>
      <c r="I77" s="203" t="str">
        <f>IF(AND(($I$76-2021)&gt;0,(YEAR($G$6)&lt;2023)),"Yes","No")</f>
        <v>No</v>
      </c>
      <c r="J77" s="203" t="str">
        <f>IF(AND(($J$76-2021)&gt;0,(YEAR($G$6)&lt;2023)),"Yes","No")</f>
        <v>No</v>
      </c>
      <c r="K77" s="203">
        <v>1</v>
      </c>
      <c r="L77" s="203">
        <v>1</v>
      </c>
      <c r="M77" s="203">
        <v>1</v>
      </c>
      <c r="N77" s="203">
        <v>1</v>
      </c>
      <c r="O77" s="203">
        <v>1</v>
      </c>
      <c r="P77" s="203">
        <v>1</v>
      </c>
      <c r="Q77" s="203">
        <v>1</v>
      </c>
    </row>
    <row r="78" spans="1:17" s="238" customFormat="1" x14ac:dyDescent="0.3">
      <c r="A78" s="203"/>
      <c r="B78" s="203"/>
      <c r="C78" s="234" t="s">
        <v>247</v>
      </c>
      <c r="D78" s="203" t="str">
        <f>IF(AND(($D$76-2022)&gt;0,(2023-YEAR($G$6))&gt;0),"Yes","No")</f>
        <v>No</v>
      </c>
      <c r="E78" s="203" t="str">
        <f>IF(AND(($E$76-2022)&gt;0,(YEAR($G$6)&lt;2023)),"Yes","No")</f>
        <v>No</v>
      </c>
      <c r="F78" s="203" t="str">
        <f>IF(AND((F76-2022)&gt;0,(YEAR($G$6)&lt;2024)),"Yes","No")</f>
        <v>No</v>
      </c>
      <c r="G78" s="203" t="str">
        <f>IF(AND(($G$76-2022)&gt;0,(YEAR($G$6)&lt;2024)),"Yes","No")</f>
        <v>No</v>
      </c>
      <c r="H78" s="203" t="str">
        <f>IF(AND(($H$76-2022)&gt;0,(YEAR($G$6)&lt;2024)),"Yes","No")</f>
        <v>No</v>
      </c>
      <c r="I78" s="203" t="str">
        <f>IF(AND(($I$76-2022)&gt;0,(YEAR($G$6)&lt;2024)),"Yes","No")</f>
        <v>No</v>
      </c>
      <c r="J78" s="203" t="str">
        <f>IF(AND(($J$76-2022)&gt;0,(YEAR($G$6)&lt;2024)),"Yes","No")</f>
        <v>No</v>
      </c>
      <c r="K78" s="203">
        <v>1</v>
      </c>
      <c r="L78" s="203">
        <v>1</v>
      </c>
      <c r="M78" s="203">
        <v>1</v>
      </c>
      <c r="N78" s="203">
        <v>1</v>
      </c>
      <c r="O78" s="203">
        <v>1</v>
      </c>
      <c r="P78" s="203">
        <v>1</v>
      </c>
      <c r="Q78" s="203">
        <v>1</v>
      </c>
    </row>
    <row r="79" spans="1:17" s="238" customFormat="1" ht="28.2" customHeight="1" x14ac:dyDescent="0.3">
      <c r="A79" s="203"/>
      <c r="B79" s="203"/>
      <c r="C79" s="234" t="s">
        <v>248</v>
      </c>
      <c r="D79" s="203" t="str">
        <f>IF(VLOOKUP(2022,$C:$E,3,0)&gt;0,"Yes","No")</f>
        <v>No</v>
      </c>
      <c r="E79" s="203"/>
      <c r="F79" s="203"/>
      <c r="G79" s="203"/>
      <c r="H79" s="203"/>
      <c r="I79" s="203"/>
      <c r="J79" s="203"/>
      <c r="K79" s="203">
        <v>1</v>
      </c>
      <c r="L79" s="203"/>
      <c r="M79" s="203"/>
      <c r="N79" s="203"/>
      <c r="O79" s="203"/>
      <c r="P79" s="203"/>
      <c r="Q79" s="203"/>
    </row>
    <row r="80" spans="1:17" s="238" customFormat="1" ht="26.4" customHeight="1" x14ac:dyDescent="0.3">
      <c r="A80" s="203"/>
      <c r="B80" s="203"/>
      <c r="C80" s="234" t="s">
        <v>249</v>
      </c>
      <c r="D80" s="203" t="str">
        <f>IF(VLOOKUP(2023,$C:$E,3,0)&gt;0,"Yes","No")</f>
        <v>Yes</v>
      </c>
      <c r="E80" s="203"/>
      <c r="F80" s="203"/>
      <c r="G80" s="203"/>
      <c r="H80" s="203"/>
      <c r="I80" s="203"/>
      <c r="J80" s="203"/>
      <c r="K80" s="203">
        <v>1</v>
      </c>
      <c r="L80" s="203"/>
      <c r="M80" s="203"/>
      <c r="N80" s="203"/>
      <c r="O80" s="203"/>
      <c r="P80" s="203"/>
      <c r="Q80" s="203"/>
    </row>
    <row r="81" spans="1:17" s="238" customFormat="1" x14ac:dyDescent="0.3">
      <c r="A81" s="203"/>
      <c r="B81" s="203"/>
      <c r="C81" s="203"/>
      <c r="D81" s="203"/>
      <c r="E81" s="203"/>
      <c r="F81" s="203"/>
      <c r="G81" s="203"/>
      <c r="H81" s="203"/>
      <c r="I81" s="203"/>
      <c r="J81" s="203"/>
      <c r="K81" s="203"/>
      <c r="L81" s="203"/>
      <c r="M81" s="203"/>
      <c r="N81" s="203"/>
      <c r="O81" s="203"/>
      <c r="P81" s="203"/>
      <c r="Q81" s="203"/>
    </row>
    <row r="82" spans="1:17" s="238" customFormat="1" x14ac:dyDescent="0.3">
      <c r="A82" s="203"/>
      <c r="B82" s="203"/>
      <c r="C82" s="203">
        <v>2022</v>
      </c>
      <c r="D82" s="235" t="str">
        <f>IF(SUMIF((D79),"="&amp;"Yes",K79)+SUMIF((D68:D77),"="&amp;"Yes",K68:K77)&gt;3,"Yes","No")</f>
        <v>No</v>
      </c>
      <c r="E82" s="235" t="str">
        <f>IF(SUMIF((E68:E77),"="&amp;"Yes",L68:L77)&gt;4,"Yes","No")</f>
        <v>No</v>
      </c>
      <c r="F82" s="235" t="str">
        <f>IF(SUMIF((F74:F77),"="&amp;"Yes",M74:M77)+SUMIF((F68:F72),"="&amp;"Yes",M68:M72)&gt;5,"Yes","No")</f>
        <v>No</v>
      </c>
      <c r="G82" s="235" t="str">
        <f>IF(SUMIF(($G$74:$G$77),"="&amp;"Yes",$N$74:$N$77)+SUMIF(($G$68:$G$72),"="&amp;"Yes",$N$68:$N$72)&gt;6,"Yes","No")</f>
        <v>No</v>
      </c>
      <c r="H82" s="235" t="str">
        <f>IF(SUMIF(($H$74:$H$77),"="&amp;"Yes",$O$74:$O$77)+SUMIF(($H$68:$H$72),"="&amp;"Yes",$O$68:$O$72)&gt;6,"Yes","No")</f>
        <v>No</v>
      </c>
      <c r="I82" s="235" t="str">
        <f>IF(SUMIF(($I$74:$I$77),"="&amp;"Yes",$P$74:$P$77)+SUMIF(($I$68:$I$72),"="&amp;"Yes",$P$68:$P$72)&gt;5,"Yes","No")</f>
        <v>No</v>
      </c>
      <c r="J82" s="235" t="str">
        <f>IF(SUMIF(($J$74:$J$77),"="&amp;"Yes",$Q$74:$Q$77)+SUMIF(($J$68:$J$72),"="&amp;"Yes",$Q$68:$Q$72)&gt;5,"Yes","No")</f>
        <v>No</v>
      </c>
      <c r="K82" s="203"/>
      <c r="L82" s="203"/>
      <c r="M82" s="203"/>
      <c r="N82" s="203"/>
      <c r="O82" s="203"/>
      <c r="P82" s="203"/>
      <c r="Q82" s="203"/>
    </row>
    <row r="83" spans="1:17" s="238" customFormat="1" x14ac:dyDescent="0.3">
      <c r="A83" s="203"/>
      <c r="B83" s="203"/>
      <c r="C83" s="203">
        <v>2023</v>
      </c>
      <c r="D83" s="235" t="str">
        <f>IF(SUMIF((D80),"="&amp;"Yes",K80)+SUMIF((D68:D76),"="&amp;"Yes",K68:K76)+SUMIF((D78),"="&amp;"Yes",K78)&gt;3,"Yes","No")</f>
        <v>No</v>
      </c>
      <c r="E83" s="235" t="str">
        <f>IF(SUMIF((E78:E80),"="&amp;"Yes",L78:L80)+SUMIF((E68:E76),"="&amp;"Yes",L68:L76)&gt;4,"Yes","No")</f>
        <v>No</v>
      </c>
      <c r="F83" s="203" t="str">
        <f>IF(SUMIF((F73:F76),"="&amp;"Yes",M73:M76)+SUMIF((F78:F80),"="&amp;"Yes",M78:M80)+SUMIF((F68:F71),"="&amp;"Yes",M68:M71)&gt;5,"Yes","No")</f>
        <v>No</v>
      </c>
      <c r="G83" s="203" t="str">
        <f>IF(SUMIF(($G$73:$G$76),"="&amp;"Yes",$N$73:$N$76)+SUMIF(($G$78:$G$80),"="&amp;"Yes",$N$78:$N$80)+SUMIF(($G$68:$G$71),"="&amp;"Yes",$N$68:$N$71)&gt;6,"Yes","No")</f>
        <v>No</v>
      </c>
      <c r="H83" s="203" t="str">
        <f>IF(SUMIF((H73:H76),"="&amp;"Yes",O73:O76)+SUMIF((H78:H80),"="&amp;"Yes",O78:O80)+SUMIF((H68:H71),"="&amp;"Yes",O68:O71)&gt;6,"Yes","No")</f>
        <v>No</v>
      </c>
      <c r="I83" s="203" t="str">
        <f>IF(SUMIF(($I$73:$I$76),"="&amp;"Yes",$P$73:$P$76)+SUMIF(($I$78:$I$80),"="&amp;"Yes",$P$78:$P$80)+SUMIF(($I$68:$I$71),"="&amp;"Yes",$P$68:$P$71)&gt;5,"Yes","No")</f>
        <v>No</v>
      </c>
      <c r="J83" s="203" t="str">
        <f>IF(SUMIF((J73:J76),"="&amp;"Yes",Q73:Q76)+SUMIF((J78:J80),"="&amp;"Yes",Q78:Q80)+SUMIF((J68:J71),"="&amp;"Yes",Q68:Q71)&gt;5,"Yes","No")</f>
        <v>No</v>
      </c>
      <c r="K83" s="203"/>
      <c r="L83" s="203"/>
      <c r="M83" s="203"/>
      <c r="N83" s="203"/>
      <c r="O83" s="203"/>
      <c r="P83" s="203"/>
      <c r="Q83" s="203"/>
    </row>
    <row r="84" spans="1:17" s="238" customFormat="1" x14ac:dyDescent="0.3">
      <c r="A84" s="203"/>
      <c r="B84" s="203"/>
      <c r="C84" s="203"/>
      <c r="D84" s="203"/>
      <c r="E84" s="203"/>
      <c r="F84" s="203"/>
      <c r="G84" s="203"/>
      <c r="H84" s="203"/>
      <c r="I84" s="203"/>
      <c r="J84" s="203"/>
      <c r="K84" s="203"/>
      <c r="L84" s="203"/>
      <c r="M84" s="203"/>
      <c r="N84" s="203"/>
      <c r="O84" s="203"/>
      <c r="P84" s="203"/>
      <c r="Q84" s="203"/>
    </row>
    <row r="85" spans="1:17" s="238" customFormat="1" x14ac:dyDescent="0.3"/>
    <row r="86" spans="1:17" x14ac:dyDescent="0.3">
      <c r="I86" s="136"/>
      <c r="J86" s="136"/>
      <c r="K86" s="136"/>
      <c r="L86" s="136"/>
      <c r="M86" s="136"/>
      <c r="N86" s="136"/>
    </row>
    <row r="87" spans="1:17" x14ac:dyDescent="0.3">
      <c r="I87" s="136"/>
      <c r="J87" s="136"/>
      <c r="K87" s="136"/>
      <c r="L87" s="136"/>
      <c r="M87" s="136"/>
      <c r="N87" s="136"/>
    </row>
    <row r="88" spans="1:17" x14ac:dyDescent="0.3">
      <c r="I88" s="136"/>
      <c r="J88" s="136"/>
      <c r="K88" s="136"/>
      <c r="L88" s="136"/>
      <c r="M88" s="136"/>
      <c r="N88" s="136"/>
    </row>
    <row r="89" spans="1:17" x14ac:dyDescent="0.3">
      <c r="I89" s="136"/>
      <c r="J89" s="136"/>
      <c r="K89" s="136"/>
      <c r="L89" s="136"/>
      <c r="M89" s="136"/>
      <c r="N89" s="136"/>
    </row>
  </sheetData>
  <sheetProtection algorithmName="SHA-512" hashValue="0OTkQ933dAd1dUUf0ZW7o/WvX9JkC/ePzwjjyG7LjZJOygS3AdFjs8+QpuGmf70IvSiUAvDV0ncxhXjL3Z18yg==" saltValue="4uqYza9nA6thDFTdhsHAGA==" spinCount="100000" sheet="1" objects="1" scenarios="1"/>
  <mergeCells count="20">
    <mergeCell ref="B57:H57"/>
    <mergeCell ref="B56:H56"/>
    <mergeCell ref="B58:H58"/>
    <mergeCell ref="B4:G4"/>
    <mergeCell ref="C50:E50"/>
    <mergeCell ref="C51:E51"/>
    <mergeCell ref="C52:E52"/>
    <mergeCell ref="C53:E53"/>
    <mergeCell ref="C6:F6"/>
    <mergeCell ref="C7:F7"/>
    <mergeCell ref="C46:G46"/>
    <mergeCell ref="C44:F44"/>
    <mergeCell ref="C43:F43"/>
    <mergeCell ref="C42:F42"/>
    <mergeCell ref="C41:F41"/>
    <mergeCell ref="C40:F40"/>
    <mergeCell ref="C39:F39"/>
    <mergeCell ref="C38:F38"/>
    <mergeCell ref="A2:H2"/>
    <mergeCell ref="C37:F37"/>
  </mergeCells>
  <phoneticPr fontId="5" type="noConversion"/>
  <conditionalFormatting sqref="D9:D35">
    <cfRule type="containsText" dxfId="3" priority="3" operator="containsText" text="yes">
      <formula>NOT(ISERROR(SEARCH("yes",D9)))</formula>
    </cfRule>
    <cfRule type="containsText" dxfId="2" priority="4" operator="containsText" text="No">
      <formula>NOT(ISERROR(SEARCH("No",D9)))</formula>
    </cfRule>
  </conditionalFormatting>
  <conditionalFormatting sqref="G6">
    <cfRule type="containsBlanks" dxfId="1" priority="5">
      <formula>LEN(TRIM(G6))=0</formula>
    </cfRule>
  </conditionalFormatting>
  <conditionalFormatting sqref="G37:G42 G44">
    <cfRule type="containsBlanks" dxfId="0" priority="6">
      <formula>LEN(TRIM(G37))=0</formula>
    </cfRule>
  </conditionalFormatting>
  <dataValidations count="2">
    <dataValidation type="date" allowBlank="1" showInputMessage="1" showErrorMessage="1" sqref="G6" xr:uid="{9C0129C5-AEF7-4E44-AEB3-D27C8868A2A1}">
      <formula1>40909</formula1>
      <formula2>45657</formula2>
    </dataValidation>
    <dataValidation type="list" allowBlank="1" showInputMessage="1" showErrorMessage="1" sqref="G37 D9:D35" xr:uid="{7AC68BF9-DD05-4C65-A884-3F9070B3C588}">
      <formula1>"Yes,No"</formula1>
    </dataValidation>
  </dataValidations>
  <hyperlinks>
    <hyperlink ref="A1" location="'Tax liability Evaluation'!A1" display="BACK TO TAX LIABILITY CALCULATION" xr:uid="{389B9A98-7BFA-4A67-BD35-7F93A9FC3E4E}"/>
    <hyperlink ref="A2:H2" location="'Disclaimer and Guide'!A42:L46" display="'Disclaimer and Guide'!A42:L46" xr:uid="{3F56701A-8538-4B6E-9A6B-5DE933367B57}"/>
  </hyperlinks>
  <pageMargins left="0.7" right="0.7" top="0.75" bottom="0.75" header="0.3" footer="0.3"/>
  <pageSetup paperSize="9" orientation="portrait" r:id="rId1"/>
  <ignoredErrors>
    <ignoredError sqref="E9 E10:E35 B9:B35" unlockedFormula="1"/>
    <ignoredError sqref="G77 H71:H73 I74 I71:I73" formula="1"/>
    <ignoredError sqref="D68:J68" evalErro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1B2AF-B7D9-4095-9F2B-F16CB4601636}">
  <sheetPr codeName="Sheet8"/>
  <dimension ref="A1:G2850"/>
  <sheetViews>
    <sheetView workbookViewId="0">
      <selection activeCell="N33" sqref="N33"/>
    </sheetView>
  </sheetViews>
  <sheetFormatPr defaultRowHeight="14.4" x14ac:dyDescent="0.3"/>
  <cols>
    <col min="2" max="2" width="10.109375" bestFit="1" customWidth="1"/>
  </cols>
  <sheetData>
    <row r="1" spans="1:7" x14ac:dyDescent="0.3">
      <c r="A1" s="42"/>
      <c r="B1" s="123">
        <v>40909</v>
      </c>
    </row>
    <row r="2" spans="1:7" x14ac:dyDescent="0.3">
      <c r="A2">
        <v>0</v>
      </c>
      <c r="B2" s="123">
        <v>40910</v>
      </c>
      <c r="D2" t="s">
        <v>250</v>
      </c>
      <c r="E2" t="s">
        <v>250</v>
      </c>
      <c r="F2" t="s">
        <v>250</v>
      </c>
      <c r="G2" t="s">
        <v>250</v>
      </c>
    </row>
    <row r="3" spans="1:7" x14ac:dyDescent="0.3">
      <c r="A3">
        <v>1950</v>
      </c>
      <c r="B3" s="123">
        <v>40911</v>
      </c>
      <c r="D3" t="s">
        <v>251</v>
      </c>
      <c r="E3" t="s">
        <v>252</v>
      </c>
      <c r="F3">
        <v>1</v>
      </c>
      <c r="G3" t="s">
        <v>213</v>
      </c>
    </row>
    <row r="4" spans="1:7" x14ac:dyDescent="0.3">
      <c r="A4">
        <v>1951</v>
      </c>
      <c r="B4" s="123">
        <v>40912</v>
      </c>
      <c r="D4" t="s">
        <v>253</v>
      </c>
      <c r="E4" t="s">
        <v>254</v>
      </c>
      <c r="F4">
        <v>2</v>
      </c>
      <c r="G4" t="s">
        <v>212</v>
      </c>
    </row>
    <row r="5" spans="1:7" x14ac:dyDescent="0.3">
      <c r="A5">
        <v>1952</v>
      </c>
      <c r="B5" s="123">
        <v>40913</v>
      </c>
      <c r="F5">
        <v>3</v>
      </c>
    </row>
    <row r="6" spans="1:7" x14ac:dyDescent="0.3">
      <c r="A6">
        <v>1953</v>
      </c>
      <c r="B6" s="123">
        <v>40914</v>
      </c>
      <c r="F6">
        <v>4</v>
      </c>
    </row>
    <row r="7" spans="1:7" x14ac:dyDescent="0.3">
      <c r="A7">
        <v>1954</v>
      </c>
      <c r="B7" s="123">
        <v>40915</v>
      </c>
      <c r="F7">
        <v>5</v>
      </c>
    </row>
    <row r="8" spans="1:7" x14ac:dyDescent="0.3">
      <c r="A8">
        <v>1955</v>
      </c>
      <c r="B8" s="123">
        <v>40916</v>
      </c>
      <c r="F8">
        <v>6</v>
      </c>
    </row>
    <row r="9" spans="1:7" x14ac:dyDescent="0.3">
      <c r="A9">
        <v>1956</v>
      </c>
      <c r="B9" s="123">
        <v>40917</v>
      </c>
      <c r="F9">
        <v>7</v>
      </c>
    </row>
    <row r="10" spans="1:7" x14ac:dyDescent="0.3">
      <c r="A10">
        <v>1957</v>
      </c>
      <c r="B10" s="123">
        <v>40918</v>
      </c>
      <c r="F10">
        <v>8</v>
      </c>
    </row>
    <row r="11" spans="1:7" x14ac:dyDescent="0.3">
      <c r="A11">
        <v>1958</v>
      </c>
      <c r="B11" s="123">
        <v>40919</v>
      </c>
      <c r="F11">
        <v>9</v>
      </c>
    </row>
    <row r="12" spans="1:7" x14ac:dyDescent="0.3">
      <c r="A12">
        <v>1959</v>
      </c>
      <c r="B12" s="123">
        <v>40920</v>
      </c>
      <c r="F12">
        <v>10</v>
      </c>
    </row>
    <row r="13" spans="1:7" x14ac:dyDescent="0.3">
      <c r="A13">
        <v>1960</v>
      </c>
      <c r="B13" s="123">
        <v>40921</v>
      </c>
      <c r="F13">
        <v>11</v>
      </c>
    </row>
    <row r="14" spans="1:7" x14ac:dyDescent="0.3">
      <c r="A14">
        <v>1961</v>
      </c>
      <c r="B14" s="123">
        <v>40922</v>
      </c>
      <c r="F14">
        <v>12</v>
      </c>
    </row>
    <row r="15" spans="1:7" x14ac:dyDescent="0.3">
      <c r="A15">
        <v>1962</v>
      </c>
      <c r="B15" s="123">
        <v>40923</v>
      </c>
    </row>
    <row r="16" spans="1:7" x14ac:dyDescent="0.3">
      <c r="A16">
        <v>1963</v>
      </c>
      <c r="B16" s="123">
        <v>40924</v>
      </c>
    </row>
    <row r="17" spans="1:2" x14ac:dyDescent="0.3">
      <c r="A17">
        <v>1964</v>
      </c>
      <c r="B17" s="123">
        <v>40925</v>
      </c>
    </row>
    <row r="18" spans="1:2" x14ac:dyDescent="0.3">
      <c r="A18">
        <v>1965</v>
      </c>
      <c r="B18" s="123">
        <v>40926</v>
      </c>
    </row>
    <row r="19" spans="1:2" x14ac:dyDescent="0.3">
      <c r="A19">
        <v>1966</v>
      </c>
      <c r="B19" s="123">
        <v>40927</v>
      </c>
    </row>
    <row r="20" spans="1:2" x14ac:dyDescent="0.3">
      <c r="A20">
        <v>1967</v>
      </c>
      <c r="B20" s="123">
        <v>40928</v>
      </c>
    </row>
    <row r="21" spans="1:2" x14ac:dyDescent="0.3">
      <c r="A21">
        <v>1968</v>
      </c>
      <c r="B21" s="123">
        <v>40929</v>
      </c>
    </row>
    <row r="22" spans="1:2" x14ac:dyDescent="0.3">
      <c r="A22">
        <v>1969</v>
      </c>
      <c r="B22" s="123">
        <v>40930</v>
      </c>
    </row>
    <row r="23" spans="1:2" x14ac:dyDescent="0.3">
      <c r="A23">
        <v>1970</v>
      </c>
      <c r="B23" s="123">
        <v>40931</v>
      </c>
    </row>
    <row r="24" spans="1:2" x14ac:dyDescent="0.3">
      <c r="A24">
        <v>1971</v>
      </c>
      <c r="B24" s="123">
        <v>40932</v>
      </c>
    </row>
    <row r="25" spans="1:2" x14ac:dyDescent="0.3">
      <c r="A25">
        <v>1972</v>
      </c>
      <c r="B25" s="123">
        <v>40933</v>
      </c>
    </row>
    <row r="26" spans="1:2" x14ac:dyDescent="0.3">
      <c r="A26">
        <v>1973</v>
      </c>
      <c r="B26" s="123">
        <v>40934</v>
      </c>
    </row>
    <row r="27" spans="1:2" x14ac:dyDescent="0.3">
      <c r="A27">
        <v>1974</v>
      </c>
      <c r="B27" s="123">
        <v>40935</v>
      </c>
    </row>
    <row r="28" spans="1:2" x14ac:dyDescent="0.3">
      <c r="A28">
        <v>1975</v>
      </c>
      <c r="B28" s="123">
        <v>40936</v>
      </c>
    </row>
    <row r="29" spans="1:2" x14ac:dyDescent="0.3">
      <c r="A29">
        <v>1976</v>
      </c>
      <c r="B29" s="123">
        <v>40937</v>
      </c>
    </row>
    <row r="30" spans="1:2" x14ac:dyDescent="0.3">
      <c r="A30">
        <v>1977</v>
      </c>
      <c r="B30" s="123">
        <v>40938</v>
      </c>
    </row>
    <row r="31" spans="1:2" x14ac:dyDescent="0.3">
      <c r="A31">
        <v>1978</v>
      </c>
      <c r="B31" s="123">
        <v>40939</v>
      </c>
    </row>
    <row r="32" spans="1:2" x14ac:dyDescent="0.3">
      <c r="A32">
        <v>1979</v>
      </c>
      <c r="B32" s="123">
        <v>40940</v>
      </c>
    </row>
    <row r="33" spans="1:2" x14ac:dyDescent="0.3">
      <c r="A33">
        <v>1980</v>
      </c>
      <c r="B33" s="123">
        <v>40941</v>
      </c>
    </row>
    <row r="34" spans="1:2" x14ac:dyDescent="0.3">
      <c r="A34">
        <v>1981</v>
      </c>
      <c r="B34" s="123">
        <v>40942</v>
      </c>
    </row>
    <row r="35" spans="1:2" x14ac:dyDescent="0.3">
      <c r="A35">
        <v>1982</v>
      </c>
      <c r="B35" s="123">
        <v>40943</v>
      </c>
    </row>
    <row r="36" spans="1:2" x14ac:dyDescent="0.3">
      <c r="A36">
        <v>1983</v>
      </c>
      <c r="B36" s="123">
        <v>40944</v>
      </c>
    </row>
    <row r="37" spans="1:2" x14ac:dyDescent="0.3">
      <c r="A37">
        <v>1984</v>
      </c>
      <c r="B37" s="123">
        <v>40945</v>
      </c>
    </row>
    <row r="38" spans="1:2" x14ac:dyDescent="0.3">
      <c r="A38">
        <v>1985</v>
      </c>
      <c r="B38" s="123">
        <v>40946</v>
      </c>
    </row>
    <row r="39" spans="1:2" x14ac:dyDescent="0.3">
      <c r="A39">
        <v>1986</v>
      </c>
      <c r="B39" s="123">
        <v>40947</v>
      </c>
    </row>
    <row r="40" spans="1:2" x14ac:dyDescent="0.3">
      <c r="A40">
        <v>1987</v>
      </c>
      <c r="B40" s="123">
        <v>40948</v>
      </c>
    </row>
    <row r="41" spans="1:2" x14ac:dyDescent="0.3">
      <c r="A41">
        <v>1988</v>
      </c>
      <c r="B41" s="123">
        <v>40949</v>
      </c>
    </row>
    <row r="42" spans="1:2" x14ac:dyDescent="0.3">
      <c r="A42">
        <v>1989</v>
      </c>
      <c r="B42" s="123">
        <v>40950</v>
      </c>
    </row>
    <row r="43" spans="1:2" x14ac:dyDescent="0.3">
      <c r="A43">
        <v>1990</v>
      </c>
      <c r="B43" s="123">
        <v>40951</v>
      </c>
    </row>
    <row r="44" spans="1:2" x14ac:dyDescent="0.3">
      <c r="A44">
        <v>1991</v>
      </c>
      <c r="B44" s="123">
        <v>40952</v>
      </c>
    </row>
    <row r="45" spans="1:2" x14ac:dyDescent="0.3">
      <c r="A45">
        <v>1992</v>
      </c>
      <c r="B45" s="123">
        <v>40953</v>
      </c>
    </row>
    <row r="46" spans="1:2" x14ac:dyDescent="0.3">
      <c r="A46">
        <v>1993</v>
      </c>
      <c r="B46" s="123">
        <v>40954</v>
      </c>
    </row>
    <row r="47" spans="1:2" x14ac:dyDescent="0.3">
      <c r="A47">
        <v>1994</v>
      </c>
      <c r="B47" s="123">
        <v>40955</v>
      </c>
    </row>
    <row r="48" spans="1:2" x14ac:dyDescent="0.3">
      <c r="A48">
        <v>1995</v>
      </c>
      <c r="B48" s="123">
        <v>40956</v>
      </c>
    </row>
    <row r="49" spans="1:2" x14ac:dyDescent="0.3">
      <c r="A49">
        <v>1996</v>
      </c>
      <c r="B49" s="123">
        <v>40957</v>
      </c>
    </row>
    <row r="50" spans="1:2" x14ac:dyDescent="0.3">
      <c r="A50">
        <v>1997</v>
      </c>
      <c r="B50" s="123">
        <v>40958</v>
      </c>
    </row>
    <row r="51" spans="1:2" x14ac:dyDescent="0.3">
      <c r="A51">
        <v>1998</v>
      </c>
      <c r="B51" s="123">
        <v>40959</v>
      </c>
    </row>
    <row r="52" spans="1:2" x14ac:dyDescent="0.3">
      <c r="A52">
        <v>1999</v>
      </c>
      <c r="B52" s="123">
        <v>40960</v>
      </c>
    </row>
    <row r="53" spans="1:2" x14ac:dyDescent="0.3">
      <c r="A53">
        <v>2000</v>
      </c>
      <c r="B53" s="123">
        <v>40961</v>
      </c>
    </row>
    <row r="54" spans="1:2" x14ac:dyDescent="0.3">
      <c r="A54">
        <v>2001</v>
      </c>
      <c r="B54" s="123">
        <v>40962</v>
      </c>
    </row>
    <row r="55" spans="1:2" x14ac:dyDescent="0.3">
      <c r="A55">
        <v>2002</v>
      </c>
      <c r="B55" s="123">
        <v>40963</v>
      </c>
    </row>
    <row r="56" spans="1:2" x14ac:dyDescent="0.3">
      <c r="A56">
        <v>2003</v>
      </c>
      <c r="B56" s="123">
        <v>40964</v>
      </c>
    </row>
    <row r="57" spans="1:2" x14ac:dyDescent="0.3">
      <c r="A57">
        <v>2004</v>
      </c>
      <c r="B57" s="123">
        <v>40965</v>
      </c>
    </row>
    <row r="58" spans="1:2" x14ac:dyDescent="0.3">
      <c r="A58">
        <v>2005</v>
      </c>
      <c r="B58" s="123">
        <v>40966</v>
      </c>
    </row>
    <row r="59" spans="1:2" x14ac:dyDescent="0.3">
      <c r="A59">
        <v>2006</v>
      </c>
      <c r="B59" s="123">
        <v>40967</v>
      </c>
    </row>
    <row r="60" spans="1:2" x14ac:dyDescent="0.3">
      <c r="A60">
        <v>2007</v>
      </c>
      <c r="B60" s="123">
        <v>40968</v>
      </c>
    </row>
    <row r="61" spans="1:2" x14ac:dyDescent="0.3">
      <c r="A61">
        <v>2008</v>
      </c>
      <c r="B61" s="123">
        <v>40969</v>
      </c>
    </row>
    <row r="62" spans="1:2" x14ac:dyDescent="0.3">
      <c r="A62">
        <v>2009</v>
      </c>
      <c r="B62" s="123">
        <v>40970</v>
      </c>
    </row>
    <row r="63" spans="1:2" x14ac:dyDescent="0.3">
      <c r="A63">
        <v>2010</v>
      </c>
      <c r="B63" s="123">
        <v>40971</v>
      </c>
    </row>
    <row r="64" spans="1:2" x14ac:dyDescent="0.3">
      <c r="A64">
        <v>2011</v>
      </c>
      <c r="B64" s="123">
        <v>40972</v>
      </c>
    </row>
    <row r="65" spans="1:2" x14ac:dyDescent="0.3">
      <c r="A65">
        <v>2012</v>
      </c>
      <c r="B65" s="123">
        <v>40973</v>
      </c>
    </row>
    <row r="66" spans="1:2" x14ac:dyDescent="0.3">
      <c r="A66">
        <v>2013</v>
      </c>
      <c r="B66" s="123">
        <v>40974</v>
      </c>
    </row>
    <row r="67" spans="1:2" x14ac:dyDescent="0.3">
      <c r="A67">
        <v>2014</v>
      </c>
      <c r="B67" s="123">
        <v>40975</v>
      </c>
    </row>
    <row r="68" spans="1:2" x14ac:dyDescent="0.3">
      <c r="A68">
        <v>2015</v>
      </c>
      <c r="B68" s="123">
        <v>40976</v>
      </c>
    </row>
    <row r="69" spans="1:2" x14ac:dyDescent="0.3">
      <c r="A69">
        <v>2016</v>
      </c>
      <c r="B69" s="123">
        <v>40977</v>
      </c>
    </row>
    <row r="70" spans="1:2" x14ac:dyDescent="0.3">
      <c r="A70">
        <v>2017</v>
      </c>
      <c r="B70" s="123">
        <v>40978</v>
      </c>
    </row>
    <row r="71" spans="1:2" x14ac:dyDescent="0.3">
      <c r="A71">
        <v>2018</v>
      </c>
      <c r="B71" s="123">
        <v>40979</v>
      </c>
    </row>
    <row r="72" spans="1:2" x14ac:dyDescent="0.3">
      <c r="A72">
        <v>2019</v>
      </c>
      <c r="B72" s="123">
        <v>40980</v>
      </c>
    </row>
    <row r="73" spans="1:2" x14ac:dyDescent="0.3">
      <c r="A73">
        <v>2020</v>
      </c>
      <c r="B73" s="123">
        <v>40981</v>
      </c>
    </row>
    <row r="74" spans="1:2" x14ac:dyDescent="0.3">
      <c r="A74">
        <v>2021</v>
      </c>
      <c r="B74" s="123">
        <v>40982</v>
      </c>
    </row>
    <row r="75" spans="1:2" x14ac:dyDescent="0.3">
      <c r="A75">
        <v>2022</v>
      </c>
      <c r="B75" s="123">
        <v>40983</v>
      </c>
    </row>
    <row r="76" spans="1:2" x14ac:dyDescent="0.3">
      <c r="A76">
        <v>2023</v>
      </c>
      <c r="B76" s="123">
        <v>40984</v>
      </c>
    </row>
    <row r="77" spans="1:2" x14ac:dyDescent="0.3">
      <c r="B77" s="123">
        <v>40985</v>
      </c>
    </row>
    <row r="78" spans="1:2" x14ac:dyDescent="0.3">
      <c r="B78" s="123">
        <v>40986</v>
      </c>
    </row>
    <row r="79" spans="1:2" x14ac:dyDescent="0.3">
      <c r="B79" s="123">
        <v>40987</v>
      </c>
    </row>
    <row r="80" spans="1:2" x14ac:dyDescent="0.3">
      <c r="B80" s="123">
        <v>40988</v>
      </c>
    </row>
    <row r="81" spans="2:2" x14ac:dyDescent="0.3">
      <c r="B81" s="123">
        <v>40989</v>
      </c>
    </row>
    <row r="82" spans="2:2" x14ac:dyDescent="0.3">
      <c r="B82" s="123">
        <v>40990</v>
      </c>
    </row>
    <row r="83" spans="2:2" x14ac:dyDescent="0.3">
      <c r="B83" s="123">
        <v>40991</v>
      </c>
    </row>
    <row r="84" spans="2:2" x14ac:dyDescent="0.3">
      <c r="B84" s="123">
        <v>40992</v>
      </c>
    </row>
    <row r="85" spans="2:2" x14ac:dyDescent="0.3">
      <c r="B85" s="123">
        <v>40993</v>
      </c>
    </row>
    <row r="86" spans="2:2" x14ac:dyDescent="0.3">
      <c r="B86" s="123">
        <v>40994</v>
      </c>
    </row>
    <row r="87" spans="2:2" x14ac:dyDescent="0.3">
      <c r="B87" s="123">
        <v>40995</v>
      </c>
    </row>
    <row r="88" spans="2:2" x14ac:dyDescent="0.3">
      <c r="B88" s="123">
        <v>40996</v>
      </c>
    </row>
    <row r="89" spans="2:2" x14ac:dyDescent="0.3">
      <c r="B89" s="123">
        <v>40997</v>
      </c>
    </row>
    <row r="90" spans="2:2" x14ac:dyDescent="0.3">
      <c r="B90" s="123">
        <v>40998</v>
      </c>
    </row>
    <row r="91" spans="2:2" x14ac:dyDescent="0.3">
      <c r="B91" s="123">
        <v>40999</v>
      </c>
    </row>
    <row r="92" spans="2:2" x14ac:dyDescent="0.3">
      <c r="B92" s="123">
        <v>41000</v>
      </c>
    </row>
    <row r="93" spans="2:2" x14ac:dyDescent="0.3">
      <c r="B93" s="123">
        <v>41001</v>
      </c>
    </row>
    <row r="94" spans="2:2" x14ac:dyDescent="0.3">
      <c r="B94" s="123">
        <v>41002</v>
      </c>
    </row>
    <row r="95" spans="2:2" x14ac:dyDescent="0.3">
      <c r="B95" s="123">
        <v>41003</v>
      </c>
    </row>
    <row r="96" spans="2:2" x14ac:dyDescent="0.3">
      <c r="B96" s="123">
        <v>41004</v>
      </c>
    </row>
    <row r="97" spans="2:2" x14ac:dyDescent="0.3">
      <c r="B97" s="123">
        <v>41005</v>
      </c>
    </row>
    <row r="98" spans="2:2" x14ac:dyDescent="0.3">
      <c r="B98" s="123">
        <v>41006</v>
      </c>
    </row>
    <row r="99" spans="2:2" x14ac:dyDescent="0.3">
      <c r="B99" s="123">
        <v>41007</v>
      </c>
    </row>
    <row r="100" spans="2:2" x14ac:dyDescent="0.3">
      <c r="B100" s="123">
        <v>41008</v>
      </c>
    </row>
    <row r="101" spans="2:2" x14ac:dyDescent="0.3">
      <c r="B101" s="123">
        <v>41009</v>
      </c>
    </row>
    <row r="102" spans="2:2" x14ac:dyDescent="0.3">
      <c r="B102" s="123">
        <v>41010</v>
      </c>
    </row>
    <row r="103" spans="2:2" x14ac:dyDescent="0.3">
      <c r="B103" s="123">
        <v>41011</v>
      </c>
    </row>
    <row r="104" spans="2:2" x14ac:dyDescent="0.3">
      <c r="B104" s="123">
        <v>41012</v>
      </c>
    </row>
    <row r="105" spans="2:2" x14ac:dyDescent="0.3">
      <c r="B105" s="123">
        <v>41013</v>
      </c>
    </row>
    <row r="106" spans="2:2" x14ac:dyDescent="0.3">
      <c r="B106" s="123">
        <v>41014</v>
      </c>
    </row>
    <row r="107" spans="2:2" x14ac:dyDescent="0.3">
      <c r="B107" s="123">
        <v>41015</v>
      </c>
    </row>
    <row r="108" spans="2:2" x14ac:dyDescent="0.3">
      <c r="B108" s="123">
        <v>41016</v>
      </c>
    </row>
    <row r="109" spans="2:2" x14ac:dyDescent="0.3">
      <c r="B109" s="123">
        <v>41017</v>
      </c>
    </row>
    <row r="110" spans="2:2" x14ac:dyDescent="0.3">
      <c r="B110" s="123">
        <v>41018</v>
      </c>
    </row>
    <row r="111" spans="2:2" x14ac:dyDescent="0.3">
      <c r="B111" s="123">
        <v>41019</v>
      </c>
    </row>
    <row r="112" spans="2:2" x14ac:dyDescent="0.3">
      <c r="B112" s="123">
        <v>41020</v>
      </c>
    </row>
    <row r="113" spans="2:2" x14ac:dyDescent="0.3">
      <c r="B113" s="123">
        <v>41021</v>
      </c>
    </row>
    <row r="114" spans="2:2" x14ac:dyDescent="0.3">
      <c r="B114" s="123">
        <v>41022</v>
      </c>
    </row>
    <row r="115" spans="2:2" x14ac:dyDescent="0.3">
      <c r="B115" s="123">
        <v>41023</v>
      </c>
    </row>
    <row r="116" spans="2:2" x14ac:dyDescent="0.3">
      <c r="B116" s="123">
        <v>41024</v>
      </c>
    </row>
    <row r="117" spans="2:2" x14ac:dyDescent="0.3">
      <c r="B117" s="123">
        <v>41025</v>
      </c>
    </row>
    <row r="118" spans="2:2" x14ac:dyDescent="0.3">
      <c r="B118" s="123">
        <v>41026</v>
      </c>
    </row>
    <row r="119" spans="2:2" x14ac:dyDescent="0.3">
      <c r="B119" s="123">
        <v>41027</v>
      </c>
    </row>
    <row r="120" spans="2:2" x14ac:dyDescent="0.3">
      <c r="B120" s="123">
        <v>41028</v>
      </c>
    </row>
    <row r="121" spans="2:2" x14ac:dyDescent="0.3">
      <c r="B121" s="123">
        <v>41029</v>
      </c>
    </row>
    <row r="122" spans="2:2" x14ac:dyDescent="0.3">
      <c r="B122" s="123">
        <v>41030</v>
      </c>
    </row>
    <row r="123" spans="2:2" x14ac:dyDescent="0.3">
      <c r="B123" s="123">
        <v>41031</v>
      </c>
    </row>
    <row r="124" spans="2:2" x14ac:dyDescent="0.3">
      <c r="B124" s="123">
        <v>41032</v>
      </c>
    </row>
    <row r="125" spans="2:2" x14ac:dyDescent="0.3">
      <c r="B125" s="123">
        <v>41033</v>
      </c>
    </row>
    <row r="126" spans="2:2" x14ac:dyDescent="0.3">
      <c r="B126" s="123">
        <v>41034</v>
      </c>
    </row>
    <row r="127" spans="2:2" x14ac:dyDescent="0.3">
      <c r="B127" s="123">
        <v>41035</v>
      </c>
    </row>
    <row r="128" spans="2:2" x14ac:dyDescent="0.3">
      <c r="B128" s="123">
        <v>41036</v>
      </c>
    </row>
    <row r="129" spans="2:2" x14ac:dyDescent="0.3">
      <c r="B129" s="123">
        <v>41037</v>
      </c>
    </row>
    <row r="130" spans="2:2" x14ac:dyDescent="0.3">
      <c r="B130" s="123">
        <v>41038</v>
      </c>
    </row>
    <row r="131" spans="2:2" x14ac:dyDescent="0.3">
      <c r="B131" s="123">
        <v>41039</v>
      </c>
    </row>
    <row r="132" spans="2:2" x14ac:dyDescent="0.3">
      <c r="B132" s="123">
        <v>41040</v>
      </c>
    </row>
    <row r="133" spans="2:2" x14ac:dyDescent="0.3">
      <c r="B133" s="123">
        <v>41041</v>
      </c>
    </row>
    <row r="134" spans="2:2" x14ac:dyDescent="0.3">
      <c r="B134" s="123">
        <v>41042</v>
      </c>
    </row>
    <row r="135" spans="2:2" x14ac:dyDescent="0.3">
      <c r="B135" s="123">
        <v>41043</v>
      </c>
    </row>
    <row r="136" spans="2:2" x14ac:dyDescent="0.3">
      <c r="B136" s="123">
        <v>41044</v>
      </c>
    </row>
    <row r="137" spans="2:2" x14ac:dyDescent="0.3">
      <c r="B137" s="123">
        <v>41045</v>
      </c>
    </row>
    <row r="138" spans="2:2" x14ac:dyDescent="0.3">
      <c r="B138" s="123">
        <v>41046</v>
      </c>
    </row>
    <row r="139" spans="2:2" x14ac:dyDescent="0.3">
      <c r="B139" s="123">
        <v>41047</v>
      </c>
    </row>
    <row r="140" spans="2:2" x14ac:dyDescent="0.3">
      <c r="B140" s="123">
        <v>41048</v>
      </c>
    </row>
    <row r="141" spans="2:2" x14ac:dyDescent="0.3">
      <c r="B141" s="123">
        <v>41049</v>
      </c>
    </row>
    <row r="142" spans="2:2" x14ac:dyDescent="0.3">
      <c r="B142" s="123">
        <v>41050</v>
      </c>
    </row>
    <row r="143" spans="2:2" x14ac:dyDescent="0.3">
      <c r="B143" s="123">
        <v>41051</v>
      </c>
    </row>
    <row r="144" spans="2:2" x14ac:dyDescent="0.3">
      <c r="B144" s="123">
        <v>41052</v>
      </c>
    </row>
    <row r="145" spans="2:2" x14ac:dyDescent="0.3">
      <c r="B145" s="123">
        <v>41053</v>
      </c>
    </row>
    <row r="146" spans="2:2" x14ac:dyDescent="0.3">
      <c r="B146" s="123">
        <v>41054</v>
      </c>
    </row>
    <row r="147" spans="2:2" x14ac:dyDescent="0.3">
      <c r="B147" s="123">
        <v>41055</v>
      </c>
    </row>
    <row r="148" spans="2:2" x14ac:dyDescent="0.3">
      <c r="B148" s="123">
        <v>41056</v>
      </c>
    </row>
    <row r="149" spans="2:2" x14ac:dyDescent="0.3">
      <c r="B149" s="123">
        <v>41057</v>
      </c>
    </row>
    <row r="150" spans="2:2" x14ac:dyDescent="0.3">
      <c r="B150" s="123">
        <v>41058</v>
      </c>
    </row>
    <row r="151" spans="2:2" x14ac:dyDescent="0.3">
      <c r="B151" s="123">
        <v>41059</v>
      </c>
    </row>
    <row r="152" spans="2:2" x14ac:dyDescent="0.3">
      <c r="B152" s="123">
        <v>41060</v>
      </c>
    </row>
    <row r="153" spans="2:2" x14ac:dyDescent="0.3">
      <c r="B153" s="123">
        <v>41061</v>
      </c>
    </row>
    <row r="154" spans="2:2" x14ac:dyDescent="0.3">
      <c r="B154" s="123">
        <v>41062</v>
      </c>
    </row>
    <row r="155" spans="2:2" x14ac:dyDescent="0.3">
      <c r="B155" s="123">
        <v>41063</v>
      </c>
    </row>
    <row r="156" spans="2:2" x14ac:dyDescent="0.3">
      <c r="B156" s="123">
        <v>41064</v>
      </c>
    </row>
    <row r="157" spans="2:2" x14ac:dyDescent="0.3">
      <c r="B157" s="123">
        <v>41065</v>
      </c>
    </row>
    <row r="158" spans="2:2" x14ac:dyDescent="0.3">
      <c r="B158" s="123">
        <v>41066</v>
      </c>
    </row>
    <row r="159" spans="2:2" x14ac:dyDescent="0.3">
      <c r="B159" s="123">
        <v>41067</v>
      </c>
    </row>
    <row r="160" spans="2:2" x14ac:dyDescent="0.3">
      <c r="B160" s="123">
        <v>41068</v>
      </c>
    </row>
    <row r="161" spans="2:2" x14ac:dyDescent="0.3">
      <c r="B161" s="123">
        <v>41069</v>
      </c>
    </row>
    <row r="162" spans="2:2" x14ac:dyDescent="0.3">
      <c r="B162" s="123">
        <v>41070</v>
      </c>
    </row>
    <row r="163" spans="2:2" x14ac:dyDescent="0.3">
      <c r="B163" s="123">
        <v>41071</v>
      </c>
    </row>
    <row r="164" spans="2:2" x14ac:dyDescent="0.3">
      <c r="B164" s="123">
        <v>41072</v>
      </c>
    </row>
    <row r="165" spans="2:2" x14ac:dyDescent="0.3">
      <c r="B165" s="123">
        <v>41073</v>
      </c>
    </row>
    <row r="166" spans="2:2" x14ac:dyDescent="0.3">
      <c r="B166" s="123">
        <v>41074</v>
      </c>
    </row>
    <row r="167" spans="2:2" x14ac:dyDescent="0.3">
      <c r="B167" s="123">
        <v>41075</v>
      </c>
    </row>
    <row r="168" spans="2:2" x14ac:dyDescent="0.3">
      <c r="B168" s="123">
        <v>41076</v>
      </c>
    </row>
    <row r="169" spans="2:2" x14ac:dyDescent="0.3">
      <c r="B169" s="123">
        <v>41077</v>
      </c>
    </row>
    <row r="170" spans="2:2" x14ac:dyDescent="0.3">
      <c r="B170" s="123">
        <v>41078</v>
      </c>
    </row>
    <row r="171" spans="2:2" x14ac:dyDescent="0.3">
      <c r="B171" s="123">
        <v>41079</v>
      </c>
    </row>
    <row r="172" spans="2:2" x14ac:dyDescent="0.3">
      <c r="B172" s="123">
        <v>41080</v>
      </c>
    </row>
    <row r="173" spans="2:2" x14ac:dyDescent="0.3">
      <c r="B173" s="123">
        <v>41081</v>
      </c>
    </row>
    <row r="174" spans="2:2" x14ac:dyDescent="0.3">
      <c r="B174" s="123">
        <v>41082</v>
      </c>
    </row>
    <row r="175" spans="2:2" x14ac:dyDescent="0.3">
      <c r="B175" s="123">
        <v>41083</v>
      </c>
    </row>
    <row r="176" spans="2:2" x14ac:dyDescent="0.3">
      <c r="B176" s="123">
        <v>41084</v>
      </c>
    </row>
    <row r="177" spans="2:2" x14ac:dyDescent="0.3">
      <c r="B177" s="123">
        <v>41085</v>
      </c>
    </row>
    <row r="178" spans="2:2" x14ac:dyDescent="0.3">
      <c r="B178" s="123">
        <v>41086</v>
      </c>
    </row>
    <row r="179" spans="2:2" x14ac:dyDescent="0.3">
      <c r="B179" s="123">
        <v>41087</v>
      </c>
    </row>
    <row r="180" spans="2:2" x14ac:dyDescent="0.3">
      <c r="B180" s="123">
        <v>41088</v>
      </c>
    </row>
    <row r="181" spans="2:2" x14ac:dyDescent="0.3">
      <c r="B181" s="123">
        <v>41089</v>
      </c>
    </row>
    <row r="182" spans="2:2" x14ac:dyDescent="0.3">
      <c r="B182" s="123">
        <v>41090</v>
      </c>
    </row>
    <row r="183" spans="2:2" x14ac:dyDescent="0.3">
      <c r="B183" s="123">
        <v>41091</v>
      </c>
    </row>
    <row r="184" spans="2:2" x14ac:dyDescent="0.3">
      <c r="B184" s="123">
        <v>41092</v>
      </c>
    </row>
    <row r="185" spans="2:2" x14ac:dyDescent="0.3">
      <c r="B185" s="123">
        <v>41093</v>
      </c>
    </row>
    <row r="186" spans="2:2" x14ac:dyDescent="0.3">
      <c r="B186" s="123">
        <v>41094</v>
      </c>
    </row>
    <row r="187" spans="2:2" x14ac:dyDescent="0.3">
      <c r="B187" s="123">
        <v>41095</v>
      </c>
    </row>
    <row r="188" spans="2:2" x14ac:dyDescent="0.3">
      <c r="B188" s="123">
        <v>41096</v>
      </c>
    </row>
    <row r="189" spans="2:2" x14ac:dyDescent="0.3">
      <c r="B189" s="123">
        <v>41097</v>
      </c>
    </row>
    <row r="190" spans="2:2" x14ac:dyDescent="0.3">
      <c r="B190" s="123">
        <v>41098</v>
      </c>
    </row>
    <row r="191" spans="2:2" x14ac:dyDescent="0.3">
      <c r="B191" s="123">
        <v>41099</v>
      </c>
    </row>
    <row r="192" spans="2:2" x14ac:dyDescent="0.3">
      <c r="B192" s="123">
        <v>41100</v>
      </c>
    </row>
    <row r="193" spans="2:2" x14ac:dyDescent="0.3">
      <c r="B193" s="123">
        <v>41101</v>
      </c>
    </row>
    <row r="194" spans="2:2" x14ac:dyDescent="0.3">
      <c r="B194" s="123">
        <v>41102</v>
      </c>
    </row>
    <row r="195" spans="2:2" x14ac:dyDescent="0.3">
      <c r="B195" s="123">
        <v>41103</v>
      </c>
    </row>
    <row r="196" spans="2:2" x14ac:dyDescent="0.3">
      <c r="B196" s="123">
        <v>41104</v>
      </c>
    </row>
    <row r="197" spans="2:2" x14ac:dyDescent="0.3">
      <c r="B197" s="123">
        <v>41105</v>
      </c>
    </row>
    <row r="198" spans="2:2" x14ac:dyDescent="0.3">
      <c r="B198" s="123">
        <v>41106</v>
      </c>
    </row>
    <row r="199" spans="2:2" x14ac:dyDescent="0.3">
      <c r="B199" s="123">
        <v>41107</v>
      </c>
    </row>
    <row r="200" spans="2:2" x14ac:dyDescent="0.3">
      <c r="B200" s="123">
        <v>41108</v>
      </c>
    </row>
    <row r="201" spans="2:2" x14ac:dyDescent="0.3">
      <c r="B201" s="123">
        <v>41109</v>
      </c>
    </row>
    <row r="202" spans="2:2" x14ac:dyDescent="0.3">
      <c r="B202" s="123">
        <v>41110</v>
      </c>
    </row>
    <row r="203" spans="2:2" x14ac:dyDescent="0.3">
      <c r="B203" s="123">
        <v>41111</v>
      </c>
    </row>
    <row r="204" spans="2:2" x14ac:dyDescent="0.3">
      <c r="B204" s="123">
        <v>41112</v>
      </c>
    </row>
    <row r="205" spans="2:2" x14ac:dyDescent="0.3">
      <c r="B205" s="123">
        <v>41113</v>
      </c>
    </row>
    <row r="206" spans="2:2" x14ac:dyDescent="0.3">
      <c r="B206" s="123">
        <v>41114</v>
      </c>
    </row>
    <row r="207" spans="2:2" x14ac:dyDescent="0.3">
      <c r="B207" s="123">
        <v>41115</v>
      </c>
    </row>
    <row r="208" spans="2:2" x14ac:dyDescent="0.3">
      <c r="B208" s="123">
        <v>41116</v>
      </c>
    </row>
    <row r="209" spans="2:2" x14ac:dyDescent="0.3">
      <c r="B209" s="123">
        <v>41117</v>
      </c>
    </row>
    <row r="210" spans="2:2" x14ac:dyDescent="0.3">
      <c r="B210" s="123">
        <v>41118</v>
      </c>
    </row>
    <row r="211" spans="2:2" x14ac:dyDescent="0.3">
      <c r="B211" s="123">
        <v>41119</v>
      </c>
    </row>
    <row r="212" spans="2:2" x14ac:dyDescent="0.3">
      <c r="B212" s="123">
        <v>41120</v>
      </c>
    </row>
    <row r="213" spans="2:2" x14ac:dyDescent="0.3">
      <c r="B213" s="123">
        <v>41121</v>
      </c>
    </row>
    <row r="214" spans="2:2" x14ac:dyDescent="0.3">
      <c r="B214" s="123">
        <v>41122</v>
      </c>
    </row>
    <row r="215" spans="2:2" x14ac:dyDescent="0.3">
      <c r="B215" s="123">
        <v>41123</v>
      </c>
    </row>
    <row r="216" spans="2:2" x14ac:dyDescent="0.3">
      <c r="B216" s="123">
        <v>41124</v>
      </c>
    </row>
    <row r="217" spans="2:2" x14ac:dyDescent="0.3">
      <c r="B217" s="123">
        <v>41125</v>
      </c>
    </row>
    <row r="218" spans="2:2" x14ac:dyDescent="0.3">
      <c r="B218" s="123">
        <v>41126</v>
      </c>
    </row>
    <row r="219" spans="2:2" x14ac:dyDescent="0.3">
      <c r="B219" s="123">
        <v>41127</v>
      </c>
    </row>
    <row r="220" spans="2:2" x14ac:dyDescent="0.3">
      <c r="B220" s="123">
        <v>41128</v>
      </c>
    </row>
    <row r="221" spans="2:2" x14ac:dyDescent="0.3">
      <c r="B221" s="123">
        <v>41129</v>
      </c>
    </row>
    <row r="222" spans="2:2" x14ac:dyDescent="0.3">
      <c r="B222" s="123">
        <v>41130</v>
      </c>
    </row>
    <row r="223" spans="2:2" x14ac:dyDescent="0.3">
      <c r="B223" s="123">
        <v>41131</v>
      </c>
    </row>
    <row r="224" spans="2:2" x14ac:dyDescent="0.3">
      <c r="B224" s="123">
        <v>41132</v>
      </c>
    </row>
    <row r="225" spans="2:2" x14ac:dyDescent="0.3">
      <c r="B225" s="123">
        <v>41133</v>
      </c>
    </row>
    <row r="226" spans="2:2" x14ac:dyDescent="0.3">
      <c r="B226" s="123">
        <v>41134</v>
      </c>
    </row>
    <row r="227" spans="2:2" x14ac:dyDescent="0.3">
      <c r="B227" s="123">
        <v>41135</v>
      </c>
    </row>
    <row r="228" spans="2:2" x14ac:dyDescent="0.3">
      <c r="B228" s="123">
        <v>41136</v>
      </c>
    </row>
    <row r="229" spans="2:2" x14ac:dyDescent="0.3">
      <c r="B229" s="123">
        <v>41137</v>
      </c>
    </row>
    <row r="230" spans="2:2" x14ac:dyDescent="0.3">
      <c r="B230" s="123">
        <v>41138</v>
      </c>
    </row>
    <row r="231" spans="2:2" x14ac:dyDescent="0.3">
      <c r="B231" s="123">
        <v>41139</v>
      </c>
    </row>
    <row r="232" spans="2:2" x14ac:dyDescent="0.3">
      <c r="B232" s="123">
        <v>41140</v>
      </c>
    </row>
    <row r="233" spans="2:2" x14ac:dyDescent="0.3">
      <c r="B233" s="123">
        <v>41141</v>
      </c>
    </row>
    <row r="234" spans="2:2" x14ac:dyDescent="0.3">
      <c r="B234" s="123">
        <v>41142</v>
      </c>
    </row>
    <row r="235" spans="2:2" x14ac:dyDescent="0.3">
      <c r="B235" s="123">
        <v>41143</v>
      </c>
    </row>
    <row r="236" spans="2:2" x14ac:dyDescent="0.3">
      <c r="B236" s="123">
        <v>41144</v>
      </c>
    </row>
    <row r="237" spans="2:2" x14ac:dyDescent="0.3">
      <c r="B237" s="123">
        <v>41145</v>
      </c>
    </row>
    <row r="238" spans="2:2" x14ac:dyDescent="0.3">
      <c r="B238" s="123">
        <v>41146</v>
      </c>
    </row>
    <row r="239" spans="2:2" x14ac:dyDescent="0.3">
      <c r="B239" s="123">
        <v>41147</v>
      </c>
    </row>
    <row r="240" spans="2:2" x14ac:dyDescent="0.3">
      <c r="B240" s="123">
        <v>41148</v>
      </c>
    </row>
    <row r="241" spans="2:2" x14ac:dyDescent="0.3">
      <c r="B241" s="123">
        <v>41149</v>
      </c>
    </row>
    <row r="242" spans="2:2" x14ac:dyDescent="0.3">
      <c r="B242" s="123">
        <v>41150</v>
      </c>
    </row>
    <row r="243" spans="2:2" x14ac:dyDescent="0.3">
      <c r="B243" s="123">
        <v>41151</v>
      </c>
    </row>
    <row r="244" spans="2:2" x14ac:dyDescent="0.3">
      <c r="B244" s="123">
        <v>41152</v>
      </c>
    </row>
    <row r="245" spans="2:2" x14ac:dyDescent="0.3">
      <c r="B245" s="123">
        <v>41153</v>
      </c>
    </row>
    <row r="246" spans="2:2" x14ac:dyDescent="0.3">
      <c r="B246" s="123">
        <v>41154</v>
      </c>
    </row>
    <row r="247" spans="2:2" x14ac:dyDescent="0.3">
      <c r="B247" s="123">
        <v>41155</v>
      </c>
    </row>
    <row r="248" spans="2:2" x14ac:dyDescent="0.3">
      <c r="B248" s="123">
        <v>41156</v>
      </c>
    </row>
    <row r="249" spans="2:2" x14ac:dyDescent="0.3">
      <c r="B249" s="123">
        <v>41157</v>
      </c>
    </row>
    <row r="250" spans="2:2" x14ac:dyDescent="0.3">
      <c r="B250" s="123">
        <v>41158</v>
      </c>
    </row>
    <row r="251" spans="2:2" x14ac:dyDescent="0.3">
      <c r="B251" s="123">
        <v>41159</v>
      </c>
    </row>
    <row r="252" spans="2:2" x14ac:dyDescent="0.3">
      <c r="B252" s="123">
        <v>41160</v>
      </c>
    </row>
    <row r="253" spans="2:2" x14ac:dyDescent="0.3">
      <c r="B253" s="123">
        <v>41161</v>
      </c>
    </row>
    <row r="254" spans="2:2" x14ac:dyDescent="0.3">
      <c r="B254" s="123">
        <v>41162</v>
      </c>
    </row>
    <row r="255" spans="2:2" x14ac:dyDescent="0.3">
      <c r="B255" s="123">
        <v>41163</v>
      </c>
    </row>
    <row r="256" spans="2:2" x14ac:dyDescent="0.3">
      <c r="B256" s="123">
        <v>41164</v>
      </c>
    </row>
    <row r="257" spans="2:2" x14ac:dyDescent="0.3">
      <c r="B257" s="123">
        <v>41165</v>
      </c>
    </row>
    <row r="258" spans="2:2" x14ac:dyDescent="0.3">
      <c r="B258" s="123">
        <v>41166</v>
      </c>
    </row>
    <row r="259" spans="2:2" x14ac:dyDescent="0.3">
      <c r="B259" s="123">
        <v>41167</v>
      </c>
    </row>
    <row r="260" spans="2:2" x14ac:dyDescent="0.3">
      <c r="B260" s="123">
        <v>41168</v>
      </c>
    </row>
    <row r="261" spans="2:2" x14ac:dyDescent="0.3">
      <c r="B261" s="123">
        <v>41169</v>
      </c>
    </row>
    <row r="262" spans="2:2" x14ac:dyDescent="0.3">
      <c r="B262" s="123">
        <v>41170</v>
      </c>
    </row>
    <row r="263" spans="2:2" x14ac:dyDescent="0.3">
      <c r="B263" s="123">
        <v>41171</v>
      </c>
    </row>
    <row r="264" spans="2:2" x14ac:dyDescent="0.3">
      <c r="B264" s="123">
        <v>41172</v>
      </c>
    </row>
    <row r="265" spans="2:2" x14ac:dyDescent="0.3">
      <c r="B265" s="123">
        <v>41173</v>
      </c>
    </row>
    <row r="266" spans="2:2" x14ac:dyDescent="0.3">
      <c r="B266" s="123">
        <v>41174</v>
      </c>
    </row>
    <row r="267" spans="2:2" x14ac:dyDescent="0.3">
      <c r="B267" s="123">
        <v>41175</v>
      </c>
    </row>
    <row r="268" spans="2:2" x14ac:dyDescent="0.3">
      <c r="B268" s="123">
        <v>41176</v>
      </c>
    </row>
    <row r="269" spans="2:2" x14ac:dyDescent="0.3">
      <c r="B269" s="123">
        <v>41177</v>
      </c>
    </row>
    <row r="270" spans="2:2" x14ac:dyDescent="0.3">
      <c r="B270" s="123">
        <v>41178</v>
      </c>
    </row>
    <row r="271" spans="2:2" x14ac:dyDescent="0.3">
      <c r="B271" s="123">
        <v>41179</v>
      </c>
    </row>
    <row r="272" spans="2:2" x14ac:dyDescent="0.3">
      <c r="B272" s="123">
        <v>41180</v>
      </c>
    </row>
    <row r="273" spans="2:2" x14ac:dyDescent="0.3">
      <c r="B273" s="123">
        <v>41181</v>
      </c>
    </row>
    <row r="274" spans="2:2" x14ac:dyDescent="0.3">
      <c r="B274" s="123">
        <v>41182</v>
      </c>
    </row>
    <row r="275" spans="2:2" x14ac:dyDescent="0.3">
      <c r="B275" s="123">
        <v>41183</v>
      </c>
    </row>
    <row r="276" spans="2:2" x14ac:dyDescent="0.3">
      <c r="B276" s="123">
        <v>41184</v>
      </c>
    </row>
    <row r="277" spans="2:2" x14ac:dyDescent="0.3">
      <c r="B277" s="123">
        <v>41185</v>
      </c>
    </row>
    <row r="278" spans="2:2" x14ac:dyDescent="0.3">
      <c r="B278" s="123">
        <v>41186</v>
      </c>
    </row>
    <row r="279" spans="2:2" x14ac:dyDescent="0.3">
      <c r="B279" s="123">
        <v>41187</v>
      </c>
    </row>
    <row r="280" spans="2:2" x14ac:dyDescent="0.3">
      <c r="B280" s="123">
        <v>41188</v>
      </c>
    </row>
    <row r="281" spans="2:2" x14ac:dyDescent="0.3">
      <c r="B281" s="123">
        <v>41189</v>
      </c>
    </row>
    <row r="282" spans="2:2" x14ac:dyDescent="0.3">
      <c r="B282" s="123">
        <v>41190</v>
      </c>
    </row>
    <row r="283" spans="2:2" x14ac:dyDescent="0.3">
      <c r="B283" s="123">
        <v>41191</v>
      </c>
    </row>
    <row r="284" spans="2:2" x14ac:dyDescent="0.3">
      <c r="B284" s="123">
        <v>41192</v>
      </c>
    </row>
    <row r="285" spans="2:2" x14ac:dyDescent="0.3">
      <c r="B285" s="123">
        <v>41193</v>
      </c>
    </row>
    <row r="286" spans="2:2" x14ac:dyDescent="0.3">
      <c r="B286" s="123">
        <v>41194</v>
      </c>
    </row>
    <row r="287" spans="2:2" x14ac:dyDescent="0.3">
      <c r="B287" s="123">
        <v>41195</v>
      </c>
    </row>
    <row r="288" spans="2:2" x14ac:dyDescent="0.3">
      <c r="B288" s="123">
        <v>41196</v>
      </c>
    </row>
    <row r="289" spans="2:2" x14ac:dyDescent="0.3">
      <c r="B289" s="123">
        <v>41197</v>
      </c>
    </row>
    <row r="290" spans="2:2" x14ac:dyDescent="0.3">
      <c r="B290" s="123">
        <v>41198</v>
      </c>
    </row>
    <row r="291" spans="2:2" x14ac:dyDescent="0.3">
      <c r="B291" s="123">
        <v>41199</v>
      </c>
    </row>
    <row r="292" spans="2:2" x14ac:dyDescent="0.3">
      <c r="B292" s="123">
        <v>41200</v>
      </c>
    </row>
    <row r="293" spans="2:2" x14ac:dyDescent="0.3">
      <c r="B293" s="123">
        <v>41201</v>
      </c>
    </row>
    <row r="294" spans="2:2" x14ac:dyDescent="0.3">
      <c r="B294" s="123">
        <v>41202</v>
      </c>
    </row>
    <row r="295" spans="2:2" x14ac:dyDescent="0.3">
      <c r="B295" s="123">
        <v>41203</v>
      </c>
    </row>
    <row r="296" spans="2:2" x14ac:dyDescent="0.3">
      <c r="B296" s="123">
        <v>41204</v>
      </c>
    </row>
    <row r="297" spans="2:2" x14ac:dyDescent="0.3">
      <c r="B297" s="123">
        <v>41205</v>
      </c>
    </row>
    <row r="298" spans="2:2" x14ac:dyDescent="0.3">
      <c r="B298" s="123">
        <v>41206</v>
      </c>
    </row>
    <row r="299" spans="2:2" x14ac:dyDescent="0.3">
      <c r="B299" s="123">
        <v>41207</v>
      </c>
    </row>
    <row r="300" spans="2:2" x14ac:dyDescent="0.3">
      <c r="B300" s="123">
        <v>41208</v>
      </c>
    </row>
    <row r="301" spans="2:2" x14ac:dyDescent="0.3">
      <c r="B301" s="123">
        <v>41209</v>
      </c>
    </row>
    <row r="302" spans="2:2" x14ac:dyDescent="0.3">
      <c r="B302" s="123">
        <v>41210</v>
      </c>
    </row>
    <row r="303" spans="2:2" x14ac:dyDescent="0.3">
      <c r="B303" s="123">
        <v>41211</v>
      </c>
    </row>
    <row r="304" spans="2:2" x14ac:dyDescent="0.3">
      <c r="B304" s="123">
        <v>41212</v>
      </c>
    </row>
    <row r="305" spans="2:2" x14ac:dyDescent="0.3">
      <c r="B305" s="123">
        <v>41213</v>
      </c>
    </row>
    <row r="306" spans="2:2" x14ac:dyDescent="0.3">
      <c r="B306" s="123">
        <v>41214</v>
      </c>
    </row>
    <row r="307" spans="2:2" x14ac:dyDescent="0.3">
      <c r="B307" s="123">
        <v>41215</v>
      </c>
    </row>
    <row r="308" spans="2:2" x14ac:dyDescent="0.3">
      <c r="B308" s="123">
        <v>41216</v>
      </c>
    </row>
    <row r="309" spans="2:2" x14ac:dyDescent="0.3">
      <c r="B309" s="123">
        <v>41217</v>
      </c>
    </row>
    <row r="310" spans="2:2" x14ac:dyDescent="0.3">
      <c r="B310" s="123">
        <v>41218</v>
      </c>
    </row>
    <row r="311" spans="2:2" x14ac:dyDescent="0.3">
      <c r="B311" s="123">
        <v>41219</v>
      </c>
    </row>
    <row r="312" spans="2:2" x14ac:dyDescent="0.3">
      <c r="B312" s="123">
        <v>41220</v>
      </c>
    </row>
    <row r="313" spans="2:2" x14ac:dyDescent="0.3">
      <c r="B313" s="123">
        <v>41221</v>
      </c>
    </row>
    <row r="314" spans="2:2" x14ac:dyDescent="0.3">
      <c r="B314" s="123">
        <v>41222</v>
      </c>
    </row>
    <row r="315" spans="2:2" x14ac:dyDescent="0.3">
      <c r="B315" s="123">
        <v>41223</v>
      </c>
    </row>
    <row r="316" spans="2:2" x14ac:dyDescent="0.3">
      <c r="B316" s="123">
        <v>41224</v>
      </c>
    </row>
    <row r="317" spans="2:2" x14ac:dyDescent="0.3">
      <c r="B317" s="123">
        <v>41225</v>
      </c>
    </row>
    <row r="318" spans="2:2" x14ac:dyDescent="0.3">
      <c r="B318" s="123">
        <v>41226</v>
      </c>
    </row>
    <row r="319" spans="2:2" x14ac:dyDescent="0.3">
      <c r="B319" s="123">
        <v>41227</v>
      </c>
    </row>
    <row r="320" spans="2:2" x14ac:dyDescent="0.3">
      <c r="B320" s="123">
        <v>41228</v>
      </c>
    </row>
    <row r="321" spans="2:2" x14ac:dyDescent="0.3">
      <c r="B321" s="123">
        <v>41229</v>
      </c>
    </row>
    <row r="322" spans="2:2" x14ac:dyDescent="0.3">
      <c r="B322" s="123">
        <v>41230</v>
      </c>
    </row>
    <row r="323" spans="2:2" x14ac:dyDescent="0.3">
      <c r="B323" s="123">
        <v>41231</v>
      </c>
    </row>
    <row r="324" spans="2:2" x14ac:dyDescent="0.3">
      <c r="B324" s="123">
        <v>41232</v>
      </c>
    </row>
    <row r="325" spans="2:2" x14ac:dyDescent="0.3">
      <c r="B325" s="123">
        <v>41233</v>
      </c>
    </row>
    <row r="326" spans="2:2" x14ac:dyDescent="0.3">
      <c r="B326" s="123">
        <v>41234</v>
      </c>
    </row>
    <row r="327" spans="2:2" x14ac:dyDescent="0.3">
      <c r="B327" s="123">
        <v>41235</v>
      </c>
    </row>
    <row r="328" spans="2:2" x14ac:dyDescent="0.3">
      <c r="B328" s="123">
        <v>41236</v>
      </c>
    </row>
    <row r="329" spans="2:2" x14ac:dyDescent="0.3">
      <c r="B329" s="123">
        <v>41237</v>
      </c>
    </row>
    <row r="330" spans="2:2" x14ac:dyDescent="0.3">
      <c r="B330" s="123">
        <v>41238</v>
      </c>
    </row>
    <row r="331" spans="2:2" x14ac:dyDescent="0.3">
      <c r="B331" s="123">
        <v>41239</v>
      </c>
    </row>
    <row r="332" spans="2:2" x14ac:dyDescent="0.3">
      <c r="B332" s="123">
        <v>41240</v>
      </c>
    </row>
    <row r="333" spans="2:2" x14ac:dyDescent="0.3">
      <c r="B333" s="123">
        <v>41241</v>
      </c>
    </row>
    <row r="334" spans="2:2" x14ac:dyDescent="0.3">
      <c r="B334" s="123">
        <v>41242</v>
      </c>
    </row>
    <row r="335" spans="2:2" x14ac:dyDescent="0.3">
      <c r="B335" s="123">
        <v>41243</v>
      </c>
    </row>
    <row r="336" spans="2:2" x14ac:dyDescent="0.3">
      <c r="B336" s="123">
        <v>41244</v>
      </c>
    </row>
    <row r="337" spans="2:2" x14ac:dyDescent="0.3">
      <c r="B337" s="123">
        <v>41245</v>
      </c>
    </row>
    <row r="338" spans="2:2" x14ac:dyDescent="0.3">
      <c r="B338" s="123">
        <v>41246</v>
      </c>
    </row>
    <row r="339" spans="2:2" x14ac:dyDescent="0.3">
      <c r="B339" s="123">
        <v>41247</v>
      </c>
    </row>
    <row r="340" spans="2:2" x14ac:dyDescent="0.3">
      <c r="B340" s="123">
        <v>41248</v>
      </c>
    </row>
    <row r="341" spans="2:2" x14ac:dyDescent="0.3">
      <c r="B341" s="123">
        <v>41249</v>
      </c>
    </row>
    <row r="342" spans="2:2" x14ac:dyDescent="0.3">
      <c r="B342" s="123">
        <v>41250</v>
      </c>
    </row>
    <row r="343" spans="2:2" x14ac:dyDescent="0.3">
      <c r="B343" s="123">
        <v>41251</v>
      </c>
    </row>
    <row r="344" spans="2:2" x14ac:dyDescent="0.3">
      <c r="B344" s="123">
        <v>41252</v>
      </c>
    </row>
    <row r="345" spans="2:2" x14ac:dyDescent="0.3">
      <c r="B345" s="123">
        <v>41253</v>
      </c>
    </row>
    <row r="346" spans="2:2" x14ac:dyDescent="0.3">
      <c r="B346" s="123">
        <v>41254</v>
      </c>
    </row>
    <row r="347" spans="2:2" x14ac:dyDescent="0.3">
      <c r="B347" s="123">
        <v>41255</v>
      </c>
    </row>
    <row r="348" spans="2:2" x14ac:dyDescent="0.3">
      <c r="B348" s="123">
        <v>41256</v>
      </c>
    </row>
    <row r="349" spans="2:2" x14ac:dyDescent="0.3">
      <c r="B349" s="123">
        <v>41257</v>
      </c>
    </row>
    <row r="350" spans="2:2" x14ac:dyDescent="0.3">
      <c r="B350" s="123">
        <v>41258</v>
      </c>
    </row>
    <row r="351" spans="2:2" x14ac:dyDescent="0.3">
      <c r="B351" s="123">
        <v>41259</v>
      </c>
    </row>
    <row r="352" spans="2:2" x14ac:dyDescent="0.3">
      <c r="B352" s="123">
        <v>41260</v>
      </c>
    </row>
    <row r="353" spans="2:2" x14ac:dyDescent="0.3">
      <c r="B353" s="123">
        <v>41261</v>
      </c>
    </row>
    <row r="354" spans="2:2" x14ac:dyDescent="0.3">
      <c r="B354" s="123">
        <v>41262</v>
      </c>
    </row>
    <row r="355" spans="2:2" x14ac:dyDescent="0.3">
      <c r="B355" s="123">
        <v>41263</v>
      </c>
    </row>
    <row r="356" spans="2:2" x14ac:dyDescent="0.3">
      <c r="B356" s="123">
        <v>41264</v>
      </c>
    </row>
    <row r="357" spans="2:2" x14ac:dyDescent="0.3">
      <c r="B357" s="123">
        <v>41265</v>
      </c>
    </row>
    <row r="358" spans="2:2" x14ac:dyDescent="0.3">
      <c r="B358" s="123">
        <v>41266</v>
      </c>
    </row>
    <row r="359" spans="2:2" x14ac:dyDescent="0.3">
      <c r="B359" s="123">
        <v>41267</v>
      </c>
    </row>
    <row r="360" spans="2:2" x14ac:dyDescent="0.3">
      <c r="B360" s="123">
        <v>41268</v>
      </c>
    </row>
    <row r="361" spans="2:2" x14ac:dyDescent="0.3">
      <c r="B361" s="123">
        <v>41269</v>
      </c>
    </row>
    <row r="362" spans="2:2" x14ac:dyDescent="0.3">
      <c r="B362" s="123">
        <v>41270</v>
      </c>
    </row>
    <row r="363" spans="2:2" x14ac:dyDescent="0.3">
      <c r="B363" s="123">
        <v>41271</v>
      </c>
    </row>
    <row r="364" spans="2:2" x14ac:dyDescent="0.3">
      <c r="B364" s="123">
        <v>41272</v>
      </c>
    </row>
    <row r="365" spans="2:2" x14ac:dyDescent="0.3">
      <c r="B365" s="123">
        <v>41273</v>
      </c>
    </row>
    <row r="366" spans="2:2" x14ac:dyDescent="0.3">
      <c r="B366" s="123">
        <v>41274</v>
      </c>
    </row>
    <row r="367" spans="2:2" x14ac:dyDescent="0.3">
      <c r="B367" s="123">
        <v>41275</v>
      </c>
    </row>
    <row r="368" spans="2:2" x14ac:dyDescent="0.3">
      <c r="B368" s="123">
        <v>41276</v>
      </c>
    </row>
    <row r="369" spans="2:2" x14ac:dyDescent="0.3">
      <c r="B369" s="123">
        <v>41277</v>
      </c>
    </row>
    <row r="370" spans="2:2" x14ac:dyDescent="0.3">
      <c r="B370" s="123">
        <v>41278</v>
      </c>
    </row>
    <row r="371" spans="2:2" x14ac:dyDescent="0.3">
      <c r="B371" s="123">
        <v>41279</v>
      </c>
    </row>
    <row r="372" spans="2:2" x14ac:dyDescent="0.3">
      <c r="B372" s="123">
        <v>41280</v>
      </c>
    </row>
    <row r="373" spans="2:2" x14ac:dyDescent="0.3">
      <c r="B373" s="123">
        <v>41281</v>
      </c>
    </row>
    <row r="374" spans="2:2" x14ac:dyDescent="0.3">
      <c r="B374" s="123">
        <v>41282</v>
      </c>
    </row>
    <row r="375" spans="2:2" x14ac:dyDescent="0.3">
      <c r="B375" s="123">
        <v>41283</v>
      </c>
    </row>
    <row r="376" spans="2:2" x14ac:dyDescent="0.3">
      <c r="B376" s="123">
        <v>41284</v>
      </c>
    </row>
    <row r="377" spans="2:2" x14ac:dyDescent="0.3">
      <c r="B377" s="123">
        <v>41285</v>
      </c>
    </row>
    <row r="378" spans="2:2" x14ac:dyDescent="0.3">
      <c r="B378" s="123">
        <v>41286</v>
      </c>
    </row>
    <row r="379" spans="2:2" x14ac:dyDescent="0.3">
      <c r="B379" s="123">
        <v>41287</v>
      </c>
    </row>
    <row r="380" spans="2:2" x14ac:dyDescent="0.3">
      <c r="B380" s="123">
        <v>41288</v>
      </c>
    </row>
    <row r="381" spans="2:2" x14ac:dyDescent="0.3">
      <c r="B381" s="123">
        <v>41289</v>
      </c>
    </row>
    <row r="382" spans="2:2" x14ac:dyDescent="0.3">
      <c r="B382" s="123">
        <v>41290</v>
      </c>
    </row>
    <row r="383" spans="2:2" x14ac:dyDescent="0.3">
      <c r="B383" s="123">
        <v>41291</v>
      </c>
    </row>
    <row r="384" spans="2:2" x14ac:dyDescent="0.3">
      <c r="B384" s="123">
        <v>41292</v>
      </c>
    </row>
    <row r="385" spans="2:2" x14ac:dyDescent="0.3">
      <c r="B385" s="123">
        <v>41293</v>
      </c>
    </row>
    <row r="386" spans="2:2" x14ac:dyDescent="0.3">
      <c r="B386" s="123">
        <v>41294</v>
      </c>
    </row>
    <row r="387" spans="2:2" x14ac:dyDescent="0.3">
      <c r="B387" s="123">
        <v>41295</v>
      </c>
    </row>
    <row r="388" spans="2:2" x14ac:dyDescent="0.3">
      <c r="B388" s="123">
        <v>41296</v>
      </c>
    </row>
    <row r="389" spans="2:2" x14ac:dyDescent="0.3">
      <c r="B389" s="123">
        <v>41297</v>
      </c>
    </row>
    <row r="390" spans="2:2" x14ac:dyDescent="0.3">
      <c r="B390" s="123">
        <v>41298</v>
      </c>
    </row>
    <row r="391" spans="2:2" x14ac:dyDescent="0.3">
      <c r="B391" s="123">
        <v>41299</v>
      </c>
    </row>
    <row r="392" spans="2:2" x14ac:dyDescent="0.3">
      <c r="B392" s="123">
        <v>41300</v>
      </c>
    </row>
    <row r="393" spans="2:2" x14ac:dyDescent="0.3">
      <c r="B393" s="123">
        <v>41301</v>
      </c>
    </row>
    <row r="394" spans="2:2" x14ac:dyDescent="0.3">
      <c r="B394" s="123">
        <v>41302</v>
      </c>
    </row>
    <row r="395" spans="2:2" x14ac:dyDescent="0.3">
      <c r="B395" s="123">
        <v>41303</v>
      </c>
    </row>
    <row r="396" spans="2:2" x14ac:dyDescent="0.3">
      <c r="B396" s="123">
        <v>41304</v>
      </c>
    </row>
    <row r="397" spans="2:2" x14ac:dyDescent="0.3">
      <c r="B397" s="123">
        <v>41305</v>
      </c>
    </row>
    <row r="398" spans="2:2" x14ac:dyDescent="0.3">
      <c r="B398" s="123">
        <v>41306</v>
      </c>
    </row>
    <row r="399" spans="2:2" x14ac:dyDescent="0.3">
      <c r="B399" s="123">
        <v>41307</v>
      </c>
    </row>
    <row r="400" spans="2:2" x14ac:dyDescent="0.3">
      <c r="B400" s="123">
        <v>41308</v>
      </c>
    </row>
    <row r="401" spans="2:2" x14ac:dyDescent="0.3">
      <c r="B401" s="123">
        <v>41309</v>
      </c>
    </row>
    <row r="402" spans="2:2" x14ac:dyDescent="0.3">
      <c r="B402" s="123">
        <v>41310</v>
      </c>
    </row>
    <row r="403" spans="2:2" x14ac:dyDescent="0.3">
      <c r="B403" s="123">
        <v>41311</v>
      </c>
    </row>
    <row r="404" spans="2:2" x14ac:dyDescent="0.3">
      <c r="B404" s="123">
        <v>41312</v>
      </c>
    </row>
    <row r="405" spans="2:2" x14ac:dyDescent="0.3">
      <c r="B405" s="123">
        <v>41313</v>
      </c>
    </row>
    <row r="406" spans="2:2" x14ac:dyDescent="0.3">
      <c r="B406" s="123">
        <v>41314</v>
      </c>
    </row>
    <row r="407" spans="2:2" x14ac:dyDescent="0.3">
      <c r="B407" s="123">
        <v>41315</v>
      </c>
    </row>
    <row r="408" spans="2:2" x14ac:dyDescent="0.3">
      <c r="B408" s="123">
        <v>41316</v>
      </c>
    </row>
    <row r="409" spans="2:2" x14ac:dyDescent="0.3">
      <c r="B409" s="123">
        <v>41317</v>
      </c>
    </row>
    <row r="410" spans="2:2" x14ac:dyDescent="0.3">
      <c r="B410" s="123">
        <v>41318</v>
      </c>
    </row>
    <row r="411" spans="2:2" x14ac:dyDescent="0.3">
      <c r="B411" s="123">
        <v>41319</v>
      </c>
    </row>
    <row r="412" spans="2:2" x14ac:dyDescent="0.3">
      <c r="B412" s="123">
        <v>41320</v>
      </c>
    </row>
    <row r="413" spans="2:2" x14ac:dyDescent="0.3">
      <c r="B413" s="123">
        <v>41321</v>
      </c>
    </row>
    <row r="414" spans="2:2" x14ac:dyDescent="0.3">
      <c r="B414" s="123">
        <v>41322</v>
      </c>
    </row>
    <row r="415" spans="2:2" x14ac:dyDescent="0.3">
      <c r="B415" s="123">
        <v>41323</v>
      </c>
    </row>
    <row r="416" spans="2:2" x14ac:dyDescent="0.3">
      <c r="B416" s="123">
        <v>41324</v>
      </c>
    </row>
    <row r="417" spans="2:2" x14ac:dyDescent="0.3">
      <c r="B417" s="123">
        <v>41325</v>
      </c>
    </row>
    <row r="418" spans="2:2" x14ac:dyDescent="0.3">
      <c r="B418" s="123">
        <v>41326</v>
      </c>
    </row>
    <row r="419" spans="2:2" x14ac:dyDescent="0.3">
      <c r="B419" s="123">
        <v>41327</v>
      </c>
    </row>
    <row r="420" spans="2:2" x14ac:dyDescent="0.3">
      <c r="B420" s="123">
        <v>41328</v>
      </c>
    </row>
    <row r="421" spans="2:2" x14ac:dyDescent="0.3">
      <c r="B421" s="123">
        <v>41329</v>
      </c>
    </row>
    <row r="422" spans="2:2" x14ac:dyDescent="0.3">
      <c r="B422" s="123">
        <v>41330</v>
      </c>
    </row>
    <row r="423" spans="2:2" x14ac:dyDescent="0.3">
      <c r="B423" s="123">
        <v>41331</v>
      </c>
    </row>
    <row r="424" spans="2:2" x14ac:dyDescent="0.3">
      <c r="B424" s="123">
        <v>41332</v>
      </c>
    </row>
    <row r="425" spans="2:2" x14ac:dyDescent="0.3">
      <c r="B425" s="123">
        <v>41333</v>
      </c>
    </row>
    <row r="426" spans="2:2" x14ac:dyDescent="0.3">
      <c r="B426" s="123">
        <v>41334</v>
      </c>
    </row>
    <row r="427" spans="2:2" x14ac:dyDescent="0.3">
      <c r="B427" s="123">
        <v>41335</v>
      </c>
    </row>
    <row r="428" spans="2:2" x14ac:dyDescent="0.3">
      <c r="B428" s="123">
        <v>41336</v>
      </c>
    </row>
    <row r="429" spans="2:2" x14ac:dyDescent="0.3">
      <c r="B429" s="123">
        <v>41337</v>
      </c>
    </row>
    <row r="430" spans="2:2" x14ac:dyDescent="0.3">
      <c r="B430" s="123">
        <v>41338</v>
      </c>
    </row>
    <row r="431" spans="2:2" x14ac:dyDescent="0.3">
      <c r="B431" s="123">
        <v>41339</v>
      </c>
    </row>
    <row r="432" spans="2:2" x14ac:dyDescent="0.3">
      <c r="B432" s="123">
        <v>41340</v>
      </c>
    </row>
    <row r="433" spans="2:2" x14ac:dyDescent="0.3">
      <c r="B433" s="123">
        <v>41341</v>
      </c>
    </row>
    <row r="434" spans="2:2" x14ac:dyDescent="0.3">
      <c r="B434" s="123">
        <v>41342</v>
      </c>
    </row>
    <row r="435" spans="2:2" x14ac:dyDescent="0.3">
      <c r="B435" s="123">
        <v>41343</v>
      </c>
    </row>
    <row r="436" spans="2:2" x14ac:dyDescent="0.3">
      <c r="B436" s="123">
        <v>41344</v>
      </c>
    </row>
    <row r="437" spans="2:2" x14ac:dyDescent="0.3">
      <c r="B437" s="123">
        <v>41345</v>
      </c>
    </row>
    <row r="438" spans="2:2" x14ac:dyDescent="0.3">
      <c r="B438" s="123">
        <v>41346</v>
      </c>
    </row>
    <row r="439" spans="2:2" x14ac:dyDescent="0.3">
      <c r="B439" s="123">
        <v>41347</v>
      </c>
    </row>
    <row r="440" spans="2:2" x14ac:dyDescent="0.3">
      <c r="B440" s="123">
        <v>41348</v>
      </c>
    </row>
    <row r="441" spans="2:2" x14ac:dyDescent="0.3">
      <c r="B441" s="123">
        <v>41349</v>
      </c>
    </row>
    <row r="442" spans="2:2" x14ac:dyDescent="0.3">
      <c r="B442" s="123">
        <v>41350</v>
      </c>
    </row>
    <row r="443" spans="2:2" x14ac:dyDescent="0.3">
      <c r="B443" s="123">
        <v>41351</v>
      </c>
    </row>
    <row r="444" spans="2:2" x14ac:dyDescent="0.3">
      <c r="B444" s="123">
        <v>41352</v>
      </c>
    </row>
    <row r="445" spans="2:2" x14ac:dyDescent="0.3">
      <c r="B445" s="123">
        <v>41353</v>
      </c>
    </row>
    <row r="446" spans="2:2" x14ac:dyDescent="0.3">
      <c r="B446" s="123">
        <v>41354</v>
      </c>
    </row>
    <row r="447" spans="2:2" x14ac:dyDescent="0.3">
      <c r="B447" s="123">
        <v>41355</v>
      </c>
    </row>
    <row r="448" spans="2:2" x14ac:dyDescent="0.3">
      <c r="B448" s="123">
        <v>41356</v>
      </c>
    </row>
    <row r="449" spans="2:2" x14ac:dyDescent="0.3">
      <c r="B449" s="123">
        <v>41357</v>
      </c>
    </row>
    <row r="450" spans="2:2" x14ac:dyDescent="0.3">
      <c r="B450" s="123">
        <v>41358</v>
      </c>
    </row>
    <row r="451" spans="2:2" x14ac:dyDescent="0.3">
      <c r="B451" s="123">
        <v>41359</v>
      </c>
    </row>
    <row r="452" spans="2:2" x14ac:dyDescent="0.3">
      <c r="B452" s="123">
        <v>41360</v>
      </c>
    </row>
    <row r="453" spans="2:2" x14ac:dyDescent="0.3">
      <c r="B453" s="123">
        <v>41361</v>
      </c>
    </row>
    <row r="454" spans="2:2" x14ac:dyDescent="0.3">
      <c r="B454" s="123">
        <v>41362</v>
      </c>
    </row>
    <row r="455" spans="2:2" x14ac:dyDescent="0.3">
      <c r="B455" s="123">
        <v>41363</v>
      </c>
    </row>
    <row r="456" spans="2:2" x14ac:dyDescent="0.3">
      <c r="B456" s="123">
        <v>41364</v>
      </c>
    </row>
    <row r="457" spans="2:2" x14ac:dyDescent="0.3">
      <c r="B457" s="123">
        <v>41365</v>
      </c>
    </row>
    <row r="458" spans="2:2" x14ac:dyDescent="0.3">
      <c r="B458" s="123">
        <v>41366</v>
      </c>
    </row>
    <row r="459" spans="2:2" x14ac:dyDescent="0.3">
      <c r="B459" s="123">
        <v>41367</v>
      </c>
    </row>
    <row r="460" spans="2:2" x14ac:dyDescent="0.3">
      <c r="B460" s="123">
        <v>41368</v>
      </c>
    </row>
    <row r="461" spans="2:2" x14ac:dyDescent="0.3">
      <c r="B461" s="123">
        <v>41369</v>
      </c>
    </row>
    <row r="462" spans="2:2" x14ac:dyDescent="0.3">
      <c r="B462" s="123">
        <v>41370</v>
      </c>
    </row>
    <row r="463" spans="2:2" x14ac:dyDescent="0.3">
      <c r="B463" s="123">
        <v>41371</v>
      </c>
    </row>
    <row r="464" spans="2:2" x14ac:dyDescent="0.3">
      <c r="B464" s="123">
        <v>41372</v>
      </c>
    </row>
    <row r="465" spans="2:2" x14ac:dyDescent="0.3">
      <c r="B465" s="123">
        <v>41373</v>
      </c>
    </row>
    <row r="466" spans="2:2" x14ac:dyDescent="0.3">
      <c r="B466" s="123">
        <v>41374</v>
      </c>
    </row>
    <row r="467" spans="2:2" x14ac:dyDescent="0.3">
      <c r="B467" s="123">
        <v>41375</v>
      </c>
    </row>
    <row r="468" spans="2:2" x14ac:dyDescent="0.3">
      <c r="B468" s="123">
        <v>41376</v>
      </c>
    </row>
    <row r="469" spans="2:2" x14ac:dyDescent="0.3">
      <c r="B469" s="123">
        <v>41377</v>
      </c>
    </row>
    <row r="470" spans="2:2" x14ac:dyDescent="0.3">
      <c r="B470" s="123">
        <v>41378</v>
      </c>
    </row>
    <row r="471" spans="2:2" x14ac:dyDescent="0.3">
      <c r="B471" s="123">
        <v>41379</v>
      </c>
    </row>
    <row r="472" spans="2:2" x14ac:dyDescent="0.3">
      <c r="B472" s="123">
        <v>41380</v>
      </c>
    </row>
    <row r="473" spans="2:2" x14ac:dyDescent="0.3">
      <c r="B473" s="123">
        <v>41381</v>
      </c>
    </row>
    <row r="474" spans="2:2" x14ac:dyDescent="0.3">
      <c r="B474" s="123">
        <v>41382</v>
      </c>
    </row>
    <row r="475" spans="2:2" x14ac:dyDescent="0.3">
      <c r="B475" s="123">
        <v>41383</v>
      </c>
    </row>
    <row r="476" spans="2:2" x14ac:dyDescent="0.3">
      <c r="B476" s="123">
        <v>41384</v>
      </c>
    </row>
    <row r="477" spans="2:2" x14ac:dyDescent="0.3">
      <c r="B477" s="123">
        <v>41385</v>
      </c>
    </row>
    <row r="478" spans="2:2" x14ac:dyDescent="0.3">
      <c r="B478" s="123">
        <v>41386</v>
      </c>
    </row>
    <row r="479" spans="2:2" x14ac:dyDescent="0.3">
      <c r="B479" s="123">
        <v>41387</v>
      </c>
    </row>
    <row r="480" spans="2:2" x14ac:dyDescent="0.3">
      <c r="B480" s="123">
        <v>41388</v>
      </c>
    </row>
    <row r="481" spans="2:2" x14ac:dyDescent="0.3">
      <c r="B481" s="123">
        <v>41389</v>
      </c>
    </row>
    <row r="482" spans="2:2" x14ac:dyDescent="0.3">
      <c r="B482" s="123">
        <v>41390</v>
      </c>
    </row>
    <row r="483" spans="2:2" x14ac:dyDescent="0.3">
      <c r="B483" s="123">
        <v>41391</v>
      </c>
    </row>
    <row r="484" spans="2:2" x14ac:dyDescent="0.3">
      <c r="B484" s="123">
        <v>41392</v>
      </c>
    </row>
    <row r="485" spans="2:2" x14ac:dyDescent="0.3">
      <c r="B485" s="123">
        <v>41393</v>
      </c>
    </row>
    <row r="486" spans="2:2" x14ac:dyDescent="0.3">
      <c r="B486" s="123">
        <v>41394</v>
      </c>
    </row>
    <row r="487" spans="2:2" x14ac:dyDescent="0.3">
      <c r="B487" s="123">
        <v>41395</v>
      </c>
    </row>
    <row r="488" spans="2:2" x14ac:dyDescent="0.3">
      <c r="B488" s="123">
        <v>41396</v>
      </c>
    </row>
    <row r="489" spans="2:2" x14ac:dyDescent="0.3">
      <c r="B489" s="123">
        <v>41397</v>
      </c>
    </row>
    <row r="490" spans="2:2" x14ac:dyDescent="0.3">
      <c r="B490" s="123">
        <v>41398</v>
      </c>
    </row>
    <row r="491" spans="2:2" x14ac:dyDescent="0.3">
      <c r="B491" s="123">
        <v>41399</v>
      </c>
    </row>
    <row r="492" spans="2:2" x14ac:dyDescent="0.3">
      <c r="B492" s="123">
        <v>41400</v>
      </c>
    </row>
    <row r="493" spans="2:2" x14ac:dyDescent="0.3">
      <c r="B493" s="123">
        <v>41401</v>
      </c>
    </row>
    <row r="494" spans="2:2" x14ac:dyDescent="0.3">
      <c r="B494" s="123">
        <v>41402</v>
      </c>
    </row>
    <row r="495" spans="2:2" x14ac:dyDescent="0.3">
      <c r="B495" s="123">
        <v>41403</v>
      </c>
    </row>
    <row r="496" spans="2:2" x14ac:dyDescent="0.3">
      <c r="B496" s="123">
        <v>41404</v>
      </c>
    </row>
    <row r="497" spans="2:2" x14ac:dyDescent="0.3">
      <c r="B497" s="123">
        <v>41405</v>
      </c>
    </row>
    <row r="498" spans="2:2" x14ac:dyDescent="0.3">
      <c r="B498" s="123">
        <v>41406</v>
      </c>
    </row>
    <row r="499" spans="2:2" x14ac:dyDescent="0.3">
      <c r="B499" s="123">
        <v>41407</v>
      </c>
    </row>
    <row r="500" spans="2:2" x14ac:dyDescent="0.3">
      <c r="B500" s="123">
        <v>41408</v>
      </c>
    </row>
    <row r="501" spans="2:2" x14ac:dyDescent="0.3">
      <c r="B501" s="123">
        <v>41409</v>
      </c>
    </row>
    <row r="502" spans="2:2" x14ac:dyDescent="0.3">
      <c r="B502" s="123">
        <v>41410</v>
      </c>
    </row>
    <row r="503" spans="2:2" x14ac:dyDescent="0.3">
      <c r="B503" s="123">
        <v>41411</v>
      </c>
    </row>
    <row r="504" spans="2:2" x14ac:dyDescent="0.3">
      <c r="B504" s="123">
        <v>41412</v>
      </c>
    </row>
    <row r="505" spans="2:2" x14ac:dyDescent="0.3">
      <c r="B505" s="123">
        <v>41413</v>
      </c>
    </row>
    <row r="506" spans="2:2" x14ac:dyDescent="0.3">
      <c r="B506" s="123">
        <v>41414</v>
      </c>
    </row>
    <row r="507" spans="2:2" x14ac:dyDescent="0.3">
      <c r="B507" s="123">
        <v>41415</v>
      </c>
    </row>
    <row r="508" spans="2:2" x14ac:dyDescent="0.3">
      <c r="B508" s="123">
        <v>41416</v>
      </c>
    </row>
    <row r="509" spans="2:2" x14ac:dyDescent="0.3">
      <c r="B509" s="123">
        <v>41417</v>
      </c>
    </row>
    <row r="510" spans="2:2" x14ac:dyDescent="0.3">
      <c r="B510" s="123">
        <v>41418</v>
      </c>
    </row>
    <row r="511" spans="2:2" x14ac:dyDescent="0.3">
      <c r="B511" s="123">
        <v>41419</v>
      </c>
    </row>
    <row r="512" spans="2:2" x14ac:dyDescent="0.3">
      <c r="B512" s="123">
        <v>41420</v>
      </c>
    </row>
    <row r="513" spans="2:2" x14ac:dyDescent="0.3">
      <c r="B513" s="123">
        <v>41421</v>
      </c>
    </row>
    <row r="514" spans="2:2" x14ac:dyDescent="0.3">
      <c r="B514" s="123">
        <v>41422</v>
      </c>
    </row>
    <row r="515" spans="2:2" x14ac:dyDescent="0.3">
      <c r="B515" s="123">
        <v>41423</v>
      </c>
    </row>
    <row r="516" spans="2:2" x14ac:dyDescent="0.3">
      <c r="B516" s="123">
        <v>41424</v>
      </c>
    </row>
    <row r="517" spans="2:2" x14ac:dyDescent="0.3">
      <c r="B517" s="123">
        <v>41425</v>
      </c>
    </row>
    <row r="518" spans="2:2" x14ac:dyDescent="0.3">
      <c r="B518" s="123">
        <v>41426</v>
      </c>
    </row>
    <row r="519" spans="2:2" x14ac:dyDescent="0.3">
      <c r="B519" s="123">
        <v>41427</v>
      </c>
    </row>
    <row r="520" spans="2:2" x14ac:dyDescent="0.3">
      <c r="B520" s="123">
        <v>41428</v>
      </c>
    </row>
    <row r="521" spans="2:2" x14ac:dyDescent="0.3">
      <c r="B521" s="123">
        <v>41429</v>
      </c>
    </row>
    <row r="522" spans="2:2" x14ac:dyDescent="0.3">
      <c r="B522" s="123">
        <v>41430</v>
      </c>
    </row>
    <row r="523" spans="2:2" x14ac:dyDescent="0.3">
      <c r="B523" s="123">
        <v>41431</v>
      </c>
    </row>
    <row r="524" spans="2:2" x14ac:dyDescent="0.3">
      <c r="B524" s="123">
        <v>41432</v>
      </c>
    </row>
    <row r="525" spans="2:2" x14ac:dyDescent="0.3">
      <c r="B525" s="123">
        <v>41433</v>
      </c>
    </row>
    <row r="526" spans="2:2" x14ac:dyDescent="0.3">
      <c r="B526" s="123">
        <v>41434</v>
      </c>
    </row>
    <row r="527" spans="2:2" x14ac:dyDescent="0.3">
      <c r="B527" s="123">
        <v>41435</v>
      </c>
    </row>
    <row r="528" spans="2:2" x14ac:dyDescent="0.3">
      <c r="B528" s="123">
        <v>41436</v>
      </c>
    </row>
    <row r="529" spans="2:2" x14ac:dyDescent="0.3">
      <c r="B529" s="123">
        <v>41437</v>
      </c>
    </row>
    <row r="530" spans="2:2" x14ac:dyDescent="0.3">
      <c r="B530" s="123">
        <v>41438</v>
      </c>
    </row>
    <row r="531" spans="2:2" x14ac:dyDescent="0.3">
      <c r="B531" s="123">
        <v>41439</v>
      </c>
    </row>
    <row r="532" spans="2:2" x14ac:dyDescent="0.3">
      <c r="B532" s="123">
        <v>41440</v>
      </c>
    </row>
    <row r="533" spans="2:2" x14ac:dyDescent="0.3">
      <c r="B533" s="123">
        <v>41441</v>
      </c>
    </row>
    <row r="534" spans="2:2" x14ac:dyDescent="0.3">
      <c r="B534" s="123">
        <v>41442</v>
      </c>
    </row>
    <row r="535" spans="2:2" x14ac:dyDescent="0.3">
      <c r="B535" s="123">
        <v>41443</v>
      </c>
    </row>
    <row r="536" spans="2:2" x14ac:dyDescent="0.3">
      <c r="B536" s="123">
        <v>41444</v>
      </c>
    </row>
    <row r="537" spans="2:2" x14ac:dyDescent="0.3">
      <c r="B537" s="123">
        <v>41445</v>
      </c>
    </row>
    <row r="538" spans="2:2" x14ac:dyDescent="0.3">
      <c r="B538" s="123">
        <v>41446</v>
      </c>
    </row>
    <row r="539" spans="2:2" x14ac:dyDescent="0.3">
      <c r="B539" s="123">
        <v>41447</v>
      </c>
    </row>
    <row r="540" spans="2:2" x14ac:dyDescent="0.3">
      <c r="B540" s="123">
        <v>41448</v>
      </c>
    </row>
    <row r="541" spans="2:2" x14ac:dyDescent="0.3">
      <c r="B541" s="123">
        <v>41449</v>
      </c>
    </row>
    <row r="542" spans="2:2" x14ac:dyDescent="0.3">
      <c r="B542" s="123">
        <v>41450</v>
      </c>
    </row>
    <row r="543" spans="2:2" x14ac:dyDescent="0.3">
      <c r="B543" s="123">
        <v>41451</v>
      </c>
    </row>
    <row r="544" spans="2:2" x14ac:dyDescent="0.3">
      <c r="B544" s="123">
        <v>41452</v>
      </c>
    </row>
    <row r="545" spans="2:2" x14ac:dyDescent="0.3">
      <c r="B545" s="123">
        <v>41453</v>
      </c>
    </row>
    <row r="546" spans="2:2" x14ac:dyDescent="0.3">
      <c r="B546" s="123">
        <v>41454</v>
      </c>
    </row>
    <row r="547" spans="2:2" x14ac:dyDescent="0.3">
      <c r="B547" s="123">
        <v>41455</v>
      </c>
    </row>
    <row r="548" spans="2:2" x14ac:dyDescent="0.3">
      <c r="B548" s="123">
        <v>41456</v>
      </c>
    </row>
    <row r="549" spans="2:2" x14ac:dyDescent="0.3">
      <c r="B549" s="123">
        <v>41457</v>
      </c>
    </row>
    <row r="550" spans="2:2" x14ac:dyDescent="0.3">
      <c r="B550" s="123">
        <v>41458</v>
      </c>
    </row>
    <row r="551" spans="2:2" x14ac:dyDescent="0.3">
      <c r="B551" s="123">
        <v>41459</v>
      </c>
    </row>
    <row r="552" spans="2:2" x14ac:dyDescent="0.3">
      <c r="B552" s="123">
        <v>41460</v>
      </c>
    </row>
    <row r="553" spans="2:2" x14ac:dyDescent="0.3">
      <c r="B553" s="123">
        <v>41461</v>
      </c>
    </row>
    <row r="554" spans="2:2" x14ac:dyDescent="0.3">
      <c r="B554" s="123">
        <v>41462</v>
      </c>
    </row>
    <row r="555" spans="2:2" x14ac:dyDescent="0.3">
      <c r="B555" s="123">
        <v>41463</v>
      </c>
    </row>
    <row r="556" spans="2:2" x14ac:dyDescent="0.3">
      <c r="B556" s="123">
        <v>41464</v>
      </c>
    </row>
    <row r="557" spans="2:2" x14ac:dyDescent="0.3">
      <c r="B557" s="123">
        <v>41465</v>
      </c>
    </row>
    <row r="558" spans="2:2" x14ac:dyDescent="0.3">
      <c r="B558" s="123">
        <v>41466</v>
      </c>
    </row>
    <row r="559" spans="2:2" x14ac:dyDescent="0.3">
      <c r="B559" s="123">
        <v>41467</v>
      </c>
    </row>
    <row r="560" spans="2:2" x14ac:dyDescent="0.3">
      <c r="B560" s="123">
        <v>41468</v>
      </c>
    </row>
    <row r="561" spans="2:2" x14ac:dyDescent="0.3">
      <c r="B561" s="123">
        <v>41469</v>
      </c>
    </row>
    <row r="562" spans="2:2" x14ac:dyDescent="0.3">
      <c r="B562" s="123">
        <v>41470</v>
      </c>
    </row>
    <row r="563" spans="2:2" x14ac:dyDescent="0.3">
      <c r="B563" s="123">
        <v>41471</v>
      </c>
    </row>
    <row r="564" spans="2:2" x14ac:dyDescent="0.3">
      <c r="B564" s="123">
        <v>41472</v>
      </c>
    </row>
    <row r="565" spans="2:2" x14ac:dyDescent="0.3">
      <c r="B565" s="123">
        <v>41473</v>
      </c>
    </row>
    <row r="566" spans="2:2" x14ac:dyDescent="0.3">
      <c r="B566" s="123">
        <v>41474</v>
      </c>
    </row>
    <row r="567" spans="2:2" x14ac:dyDescent="0.3">
      <c r="B567" s="123">
        <v>41475</v>
      </c>
    </row>
    <row r="568" spans="2:2" x14ac:dyDescent="0.3">
      <c r="B568" s="123">
        <v>41476</v>
      </c>
    </row>
    <row r="569" spans="2:2" x14ac:dyDescent="0.3">
      <c r="B569" s="123">
        <v>41477</v>
      </c>
    </row>
    <row r="570" spans="2:2" x14ac:dyDescent="0.3">
      <c r="B570" s="123">
        <v>41478</v>
      </c>
    </row>
    <row r="571" spans="2:2" x14ac:dyDescent="0.3">
      <c r="B571" s="123">
        <v>41479</v>
      </c>
    </row>
    <row r="572" spans="2:2" x14ac:dyDescent="0.3">
      <c r="B572" s="123">
        <v>41480</v>
      </c>
    </row>
    <row r="573" spans="2:2" x14ac:dyDescent="0.3">
      <c r="B573" s="123">
        <v>41481</v>
      </c>
    </row>
    <row r="574" spans="2:2" x14ac:dyDescent="0.3">
      <c r="B574" s="123">
        <v>41482</v>
      </c>
    </row>
    <row r="575" spans="2:2" x14ac:dyDescent="0.3">
      <c r="B575" s="123">
        <v>41483</v>
      </c>
    </row>
    <row r="576" spans="2:2" x14ac:dyDescent="0.3">
      <c r="B576" s="123">
        <v>41484</v>
      </c>
    </row>
    <row r="577" spans="2:2" x14ac:dyDescent="0.3">
      <c r="B577" s="123">
        <v>41485</v>
      </c>
    </row>
    <row r="578" spans="2:2" x14ac:dyDescent="0.3">
      <c r="B578" s="123">
        <v>41486</v>
      </c>
    </row>
    <row r="579" spans="2:2" x14ac:dyDescent="0.3">
      <c r="B579" s="123">
        <v>41487</v>
      </c>
    </row>
    <row r="580" spans="2:2" x14ac:dyDescent="0.3">
      <c r="B580" s="123">
        <v>41488</v>
      </c>
    </row>
    <row r="581" spans="2:2" x14ac:dyDescent="0.3">
      <c r="B581" s="123">
        <v>41489</v>
      </c>
    </row>
    <row r="582" spans="2:2" x14ac:dyDescent="0.3">
      <c r="B582" s="123">
        <v>41490</v>
      </c>
    </row>
    <row r="583" spans="2:2" x14ac:dyDescent="0.3">
      <c r="B583" s="123">
        <v>41491</v>
      </c>
    </row>
    <row r="584" spans="2:2" x14ac:dyDescent="0.3">
      <c r="B584" s="123">
        <v>41492</v>
      </c>
    </row>
    <row r="585" spans="2:2" x14ac:dyDescent="0.3">
      <c r="B585" s="123">
        <v>41493</v>
      </c>
    </row>
    <row r="586" spans="2:2" x14ac:dyDescent="0.3">
      <c r="B586" s="123">
        <v>41494</v>
      </c>
    </row>
    <row r="587" spans="2:2" x14ac:dyDescent="0.3">
      <c r="B587" s="123">
        <v>41495</v>
      </c>
    </row>
    <row r="588" spans="2:2" x14ac:dyDescent="0.3">
      <c r="B588" s="123">
        <v>41496</v>
      </c>
    </row>
    <row r="589" spans="2:2" x14ac:dyDescent="0.3">
      <c r="B589" s="123">
        <v>41497</v>
      </c>
    </row>
    <row r="590" spans="2:2" x14ac:dyDescent="0.3">
      <c r="B590" s="123">
        <v>41498</v>
      </c>
    </row>
    <row r="591" spans="2:2" x14ac:dyDescent="0.3">
      <c r="B591" s="123">
        <v>41499</v>
      </c>
    </row>
    <row r="592" spans="2:2" x14ac:dyDescent="0.3">
      <c r="B592" s="123">
        <v>41500</v>
      </c>
    </row>
    <row r="593" spans="2:2" x14ac:dyDescent="0.3">
      <c r="B593" s="123">
        <v>41501</v>
      </c>
    </row>
    <row r="594" spans="2:2" x14ac:dyDescent="0.3">
      <c r="B594" s="123">
        <v>41502</v>
      </c>
    </row>
    <row r="595" spans="2:2" x14ac:dyDescent="0.3">
      <c r="B595" s="123">
        <v>41503</v>
      </c>
    </row>
    <row r="596" spans="2:2" x14ac:dyDescent="0.3">
      <c r="B596" s="123">
        <v>41504</v>
      </c>
    </row>
    <row r="597" spans="2:2" x14ac:dyDescent="0.3">
      <c r="B597" s="123">
        <v>41505</v>
      </c>
    </row>
    <row r="598" spans="2:2" x14ac:dyDescent="0.3">
      <c r="B598" s="123">
        <v>41506</v>
      </c>
    </row>
    <row r="599" spans="2:2" x14ac:dyDescent="0.3">
      <c r="B599" s="123">
        <v>41507</v>
      </c>
    </row>
    <row r="600" spans="2:2" x14ac:dyDescent="0.3">
      <c r="B600" s="123">
        <v>41508</v>
      </c>
    </row>
    <row r="601" spans="2:2" x14ac:dyDescent="0.3">
      <c r="B601" s="123">
        <v>41509</v>
      </c>
    </row>
    <row r="602" spans="2:2" x14ac:dyDescent="0.3">
      <c r="B602" s="123">
        <v>41510</v>
      </c>
    </row>
    <row r="603" spans="2:2" x14ac:dyDescent="0.3">
      <c r="B603" s="123">
        <v>41511</v>
      </c>
    </row>
    <row r="604" spans="2:2" x14ac:dyDescent="0.3">
      <c r="B604" s="123">
        <v>41512</v>
      </c>
    </row>
    <row r="605" spans="2:2" x14ac:dyDescent="0.3">
      <c r="B605" s="123">
        <v>41513</v>
      </c>
    </row>
    <row r="606" spans="2:2" x14ac:dyDescent="0.3">
      <c r="B606" s="123">
        <v>41514</v>
      </c>
    </row>
    <row r="607" spans="2:2" x14ac:dyDescent="0.3">
      <c r="B607" s="123">
        <v>41515</v>
      </c>
    </row>
    <row r="608" spans="2:2" x14ac:dyDescent="0.3">
      <c r="B608" s="123">
        <v>41516</v>
      </c>
    </row>
    <row r="609" spans="2:2" x14ac:dyDescent="0.3">
      <c r="B609" s="123">
        <v>41517</v>
      </c>
    </row>
    <row r="610" spans="2:2" x14ac:dyDescent="0.3">
      <c r="B610" s="123">
        <v>41518</v>
      </c>
    </row>
    <row r="611" spans="2:2" x14ac:dyDescent="0.3">
      <c r="B611" s="123">
        <v>41519</v>
      </c>
    </row>
    <row r="612" spans="2:2" x14ac:dyDescent="0.3">
      <c r="B612" s="123">
        <v>41520</v>
      </c>
    </row>
    <row r="613" spans="2:2" x14ac:dyDescent="0.3">
      <c r="B613" s="123">
        <v>41521</v>
      </c>
    </row>
    <row r="614" spans="2:2" x14ac:dyDescent="0.3">
      <c r="B614" s="123">
        <v>41522</v>
      </c>
    </row>
    <row r="615" spans="2:2" x14ac:dyDescent="0.3">
      <c r="B615" s="123">
        <v>41523</v>
      </c>
    </row>
    <row r="616" spans="2:2" x14ac:dyDescent="0.3">
      <c r="B616" s="123">
        <v>41524</v>
      </c>
    </row>
    <row r="617" spans="2:2" x14ac:dyDescent="0.3">
      <c r="B617" s="123">
        <v>41525</v>
      </c>
    </row>
    <row r="618" spans="2:2" x14ac:dyDescent="0.3">
      <c r="B618" s="123">
        <v>41526</v>
      </c>
    </row>
    <row r="619" spans="2:2" x14ac:dyDescent="0.3">
      <c r="B619" s="123">
        <v>41527</v>
      </c>
    </row>
    <row r="620" spans="2:2" x14ac:dyDescent="0.3">
      <c r="B620" s="123">
        <v>41528</v>
      </c>
    </row>
    <row r="621" spans="2:2" x14ac:dyDescent="0.3">
      <c r="B621" s="123">
        <v>41529</v>
      </c>
    </row>
    <row r="622" spans="2:2" x14ac:dyDescent="0.3">
      <c r="B622" s="123">
        <v>41530</v>
      </c>
    </row>
    <row r="623" spans="2:2" x14ac:dyDescent="0.3">
      <c r="B623" s="123">
        <v>41531</v>
      </c>
    </row>
    <row r="624" spans="2:2" x14ac:dyDescent="0.3">
      <c r="B624" s="123">
        <v>41532</v>
      </c>
    </row>
    <row r="625" spans="2:2" x14ac:dyDescent="0.3">
      <c r="B625" s="123">
        <v>41533</v>
      </c>
    </row>
    <row r="626" spans="2:2" x14ac:dyDescent="0.3">
      <c r="B626" s="123">
        <v>41534</v>
      </c>
    </row>
    <row r="627" spans="2:2" x14ac:dyDescent="0.3">
      <c r="B627" s="123">
        <v>41535</v>
      </c>
    </row>
    <row r="628" spans="2:2" x14ac:dyDescent="0.3">
      <c r="B628" s="123">
        <v>41536</v>
      </c>
    </row>
    <row r="629" spans="2:2" x14ac:dyDescent="0.3">
      <c r="B629" s="123">
        <v>41537</v>
      </c>
    </row>
    <row r="630" spans="2:2" x14ac:dyDescent="0.3">
      <c r="B630" s="123">
        <v>41538</v>
      </c>
    </row>
    <row r="631" spans="2:2" x14ac:dyDescent="0.3">
      <c r="B631" s="123">
        <v>41539</v>
      </c>
    </row>
    <row r="632" spans="2:2" x14ac:dyDescent="0.3">
      <c r="B632" s="123">
        <v>41540</v>
      </c>
    </row>
    <row r="633" spans="2:2" x14ac:dyDescent="0.3">
      <c r="B633" s="123">
        <v>41541</v>
      </c>
    </row>
    <row r="634" spans="2:2" x14ac:dyDescent="0.3">
      <c r="B634" s="123">
        <v>41542</v>
      </c>
    </row>
    <row r="635" spans="2:2" x14ac:dyDescent="0.3">
      <c r="B635" s="123">
        <v>41543</v>
      </c>
    </row>
    <row r="636" spans="2:2" x14ac:dyDescent="0.3">
      <c r="B636" s="123">
        <v>41544</v>
      </c>
    </row>
    <row r="637" spans="2:2" x14ac:dyDescent="0.3">
      <c r="B637" s="123">
        <v>41545</v>
      </c>
    </row>
    <row r="638" spans="2:2" x14ac:dyDescent="0.3">
      <c r="B638" s="123">
        <v>41546</v>
      </c>
    </row>
    <row r="639" spans="2:2" x14ac:dyDescent="0.3">
      <c r="B639" s="123">
        <v>41547</v>
      </c>
    </row>
    <row r="640" spans="2:2" x14ac:dyDescent="0.3">
      <c r="B640" s="123">
        <v>41548</v>
      </c>
    </row>
    <row r="641" spans="2:2" x14ac:dyDescent="0.3">
      <c r="B641" s="123">
        <v>41549</v>
      </c>
    </row>
    <row r="642" spans="2:2" x14ac:dyDescent="0.3">
      <c r="B642" s="123">
        <v>41550</v>
      </c>
    </row>
    <row r="643" spans="2:2" x14ac:dyDescent="0.3">
      <c r="B643" s="123">
        <v>41551</v>
      </c>
    </row>
    <row r="644" spans="2:2" x14ac:dyDescent="0.3">
      <c r="B644" s="123">
        <v>41552</v>
      </c>
    </row>
    <row r="645" spans="2:2" x14ac:dyDescent="0.3">
      <c r="B645" s="123">
        <v>41553</v>
      </c>
    </row>
    <row r="646" spans="2:2" x14ac:dyDescent="0.3">
      <c r="B646" s="123">
        <v>41554</v>
      </c>
    </row>
    <row r="647" spans="2:2" x14ac:dyDescent="0.3">
      <c r="B647" s="123">
        <v>41555</v>
      </c>
    </row>
    <row r="648" spans="2:2" x14ac:dyDescent="0.3">
      <c r="B648" s="123">
        <v>41556</v>
      </c>
    </row>
    <row r="649" spans="2:2" x14ac:dyDescent="0.3">
      <c r="B649" s="123">
        <v>41557</v>
      </c>
    </row>
    <row r="650" spans="2:2" x14ac:dyDescent="0.3">
      <c r="B650" s="123">
        <v>41558</v>
      </c>
    </row>
    <row r="651" spans="2:2" x14ac:dyDescent="0.3">
      <c r="B651" s="123">
        <v>41559</v>
      </c>
    </row>
    <row r="652" spans="2:2" x14ac:dyDescent="0.3">
      <c r="B652" s="123">
        <v>41560</v>
      </c>
    </row>
    <row r="653" spans="2:2" x14ac:dyDescent="0.3">
      <c r="B653" s="123">
        <v>41561</v>
      </c>
    </row>
    <row r="654" spans="2:2" x14ac:dyDescent="0.3">
      <c r="B654" s="123">
        <v>41562</v>
      </c>
    </row>
    <row r="655" spans="2:2" x14ac:dyDescent="0.3">
      <c r="B655" s="123">
        <v>41563</v>
      </c>
    </row>
    <row r="656" spans="2:2" x14ac:dyDescent="0.3">
      <c r="B656" s="123">
        <v>41564</v>
      </c>
    </row>
    <row r="657" spans="2:2" x14ac:dyDescent="0.3">
      <c r="B657" s="123">
        <v>41565</v>
      </c>
    </row>
    <row r="658" spans="2:2" x14ac:dyDescent="0.3">
      <c r="B658" s="123">
        <v>41566</v>
      </c>
    </row>
    <row r="659" spans="2:2" x14ac:dyDescent="0.3">
      <c r="B659" s="123">
        <v>41567</v>
      </c>
    </row>
    <row r="660" spans="2:2" x14ac:dyDescent="0.3">
      <c r="B660" s="123">
        <v>41568</v>
      </c>
    </row>
    <row r="661" spans="2:2" x14ac:dyDescent="0.3">
      <c r="B661" s="123">
        <v>41569</v>
      </c>
    </row>
    <row r="662" spans="2:2" x14ac:dyDescent="0.3">
      <c r="B662" s="123">
        <v>41570</v>
      </c>
    </row>
    <row r="663" spans="2:2" x14ac:dyDescent="0.3">
      <c r="B663" s="123">
        <v>41571</v>
      </c>
    </row>
    <row r="664" spans="2:2" x14ac:dyDescent="0.3">
      <c r="B664" s="123">
        <v>41572</v>
      </c>
    </row>
    <row r="665" spans="2:2" x14ac:dyDescent="0.3">
      <c r="B665" s="123">
        <v>41573</v>
      </c>
    </row>
    <row r="666" spans="2:2" x14ac:dyDescent="0.3">
      <c r="B666" s="123">
        <v>41574</v>
      </c>
    </row>
    <row r="667" spans="2:2" x14ac:dyDescent="0.3">
      <c r="B667" s="123">
        <v>41575</v>
      </c>
    </row>
    <row r="668" spans="2:2" x14ac:dyDescent="0.3">
      <c r="B668" s="123">
        <v>41576</v>
      </c>
    </row>
    <row r="669" spans="2:2" x14ac:dyDescent="0.3">
      <c r="B669" s="123">
        <v>41577</v>
      </c>
    </row>
    <row r="670" spans="2:2" x14ac:dyDescent="0.3">
      <c r="B670" s="123">
        <v>41578</v>
      </c>
    </row>
    <row r="671" spans="2:2" x14ac:dyDescent="0.3">
      <c r="B671" s="123">
        <v>41579</v>
      </c>
    </row>
    <row r="672" spans="2:2" x14ac:dyDescent="0.3">
      <c r="B672" s="123">
        <v>41580</v>
      </c>
    </row>
    <row r="673" spans="2:2" x14ac:dyDescent="0.3">
      <c r="B673" s="123">
        <v>41581</v>
      </c>
    </row>
    <row r="674" spans="2:2" x14ac:dyDescent="0.3">
      <c r="B674" s="123">
        <v>41582</v>
      </c>
    </row>
    <row r="675" spans="2:2" x14ac:dyDescent="0.3">
      <c r="B675" s="123">
        <v>41583</v>
      </c>
    </row>
    <row r="676" spans="2:2" x14ac:dyDescent="0.3">
      <c r="B676" s="123">
        <v>41584</v>
      </c>
    </row>
    <row r="677" spans="2:2" x14ac:dyDescent="0.3">
      <c r="B677" s="123">
        <v>41585</v>
      </c>
    </row>
    <row r="678" spans="2:2" x14ac:dyDescent="0.3">
      <c r="B678" s="123">
        <v>41586</v>
      </c>
    </row>
    <row r="679" spans="2:2" x14ac:dyDescent="0.3">
      <c r="B679" s="123">
        <v>41587</v>
      </c>
    </row>
    <row r="680" spans="2:2" x14ac:dyDescent="0.3">
      <c r="B680" s="123">
        <v>41588</v>
      </c>
    </row>
    <row r="681" spans="2:2" x14ac:dyDescent="0.3">
      <c r="B681" s="123">
        <v>41589</v>
      </c>
    </row>
    <row r="682" spans="2:2" x14ac:dyDescent="0.3">
      <c r="B682" s="123">
        <v>41590</v>
      </c>
    </row>
    <row r="683" spans="2:2" x14ac:dyDescent="0.3">
      <c r="B683" s="123">
        <v>41591</v>
      </c>
    </row>
    <row r="684" spans="2:2" x14ac:dyDescent="0.3">
      <c r="B684" s="123">
        <v>41592</v>
      </c>
    </row>
    <row r="685" spans="2:2" x14ac:dyDescent="0.3">
      <c r="B685" s="123">
        <v>41593</v>
      </c>
    </row>
    <row r="686" spans="2:2" x14ac:dyDescent="0.3">
      <c r="B686" s="123">
        <v>41594</v>
      </c>
    </row>
    <row r="687" spans="2:2" x14ac:dyDescent="0.3">
      <c r="B687" s="123">
        <v>41595</v>
      </c>
    </row>
    <row r="688" spans="2:2" x14ac:dyDescent="0.3">
      <c r="B688" s="123">
        <v>41596</v>
      </c>
    </row>
    <row r="689" spans="2:2" x14ac:dyDescent="0.3">
      <c r="B689" s="123">
        <v>41597</v>
      </c>
    </row>
    <row r="690" spans="2:2" x14ac:dyDescent="0.3">
      <c r="B690" s="123">
        <v>41598</v>
      </c>
    </row>
    <row r="691" spans="2:2" x14ac:dyDescent="0.3">
      <c r="B691" s="123">
        <v>41599</v>
      </c>
    </row>
    <row r="692" spans="2:2" x14ac:dyDescent="0.3">
      <c r="B692" s="123">
        <v>41600</v>
      </c>
    </row>
    <row r="693" spans="2:2" x14ac:dyDescent="0.3">
      <c r="B693" s="123">
        <v>41601</v>
      </c>
    </row>
    <row r="694" spans="2:2" x14ac:dyDescent="0.3">
      <c r="B694" s="123">
        <v>41602</v>
      </c>
    </row>
    <row r="695" spans="2:2" x14ac:dyDescent="0.3">
      <c r="B695" s="123">
        <v>41603</v>
      </c>
    </row>
    <row r="696" spans="2:2" x14ac:dyDescent="0.3">
      <c r="B696" s="123">
        <v>41604</v>
      </c>
    </row>
    <row r="697" spans="2:2" x14ac:dyDescent="0.3">
      <c r="B697" s="123">
        <v>41605</v>
      </c>
    </row>
    <row r="698" spans="2:2" x14ac:dyDescent="0.3">
      <c r="B698" s="123">
        <v>41606</v>
      </c>
    </row>
    <row r="699" spans="2:2" x14ac:dyDescent="0.3">
      <c r="B699" s="123">
        <v>41607</v>
      </c>
    </row>
    <row r="700" spans="2:2" x14ac:dyDescent="0.3">
      <c r="B700" s="123">
        <v>41608</v>
      </c>
    </row>
    <row r="701" spans="2:2" x14ac:dyDescent="0.3">
      <c r="B701" s="123">
        <v>41609</v>
      </c>
    </row>
    <row r="702" spans="2:2" x14ac:dyDescent="0.3">
      <c r="B702" s="123">
        <v>41610</v>
      </c>
    </row>
    <row r="703" spans="2:2" x14ac:dyDescent="0.3">
      <c r="B703" s="123">
        <v>41611</v>
      </c>
    </row>
    <row r="704" spans="2:2" x14ac:dyDescent="0.3">
      <c r="B704" s="123">
        <v>41612</v>
      </c>
    </row>
    <row r="705" spans="2:2" x14ac:dyDescent="0.3">
      <c r="B705" s="123">
        <v>41613</v>
      </c>
    </row>
    <row r="706" spans="2:2" x14ac:dyDescent="0.3">
      <c r="B706" s="123">
        <v>41614</v>
      </c>
    </row>
    <row r="707" spans="2:2" x14ac:dyDescent="0.3">
      <c r="B707" s="123">
        <v>41615</v>
      </c>
    </row>
    <row r="708" spans="2:2" x14ac:dyDescent="0.3">
      <c r="B708" s="123">
        <v>41616</v>
      </c>
    </row>
    <row r="709" spans="2:2" x14ac:dyDescent="0.3">
      <c r="B709" s="123">
        <v>41617</v>
      </c>
    </row>
    <row r="710" spans="2:2" x14ac:dyDescent="0.3">
      <c r="B710" s="123">
        <v>41618</v>
      </c>
    </row>
    <row r="711" spans="2:2" x14ac:dyDescent="0.3">
      <c r="B711" s="123">
        <v>41619</v>
      </c>
    </row>
    <row r="712" spans="2:2" x14ac:dyDescent="0.3">
      <c r="B712" s="123">
        <v>41620</v>
      </c>
    </row>
    <row r="713" spans="2:2" x14ac:dyDescent="0.3">
      <c r="B713" s="123">
        <v>41621</v>
      </c>
    </row>
    <row r="714" spans="2:2" x14ac:dyDescent="0.3">
      <c r="B714" s="123">
        <v>41622</v>
      </c>
    </row>
    <row r="715" spans="2:2" x14ac:dyDescent="0.3">
      <c r="B715" s="123">
        <v>41623</v>
      </c>
    </row>
    <row r="716" spans="2:2" x14ac:dyDescent="0.3">
      <c r="B716" s="123">
        <v>41624</v>
      </c>
    </row>
    <row r="717" spans="2:2" x14ac:dyDescent="0.3">
      <c r="B717" s="123">
        <v>41625</v>
      </c>
    </row>
    <row r="718" spans="2:2" x14ac:dyDescent="0.3">
      <c r="B718" s="123">
        <v>41626</v>
      </c>
    </row>
    <row r="719" spans="2:2" x14ac:dyDescent="0.3">
      <c r="B719" s="123">
        <v>41627</v>
      </c>
    </row>
    <row r="720" spans="2:2" x14ac:dyDescent="0.3">
      <c r="B720" s="123">
        <v>41628</v>
      </c>
    </row>
    <row r="721" spans="2:2" x14ac:dyDescent="0.3">
      <c r="B721" s="123">
        <v>41629</v>
      </c>
    </row>
    <row r="722" spans="2:2" x14ac:dyDescent="0.3">
      <c r="B722" s="123">
        <v>41630</v>
      </c>
    </row>
    <row r="723" spans="2:2" x14ac:dyDescent="0.3">
      <c r="B723" s="123">
        <v>41631</v>
      </c>
    </row>
    <row r="724" spans="2:2" x14ac:dyDescent="0.3">
      <c r="B724" s="123">
        <v>41632</v>
      </c>
    </row>
    <row r="725" spans="2:2" x14ac:dyDescent="0.3">
      <c r="B725" s="123">
        <v>41633</v>
      </c>
    </row>
    <row r="726" spans="2:2" x14ac:dyDescent="0.3">
      <c r="B726" s="123">
        <v>41634</v>
      </c>
    </row>
    <row r="727" spans="2:2" x14ac:dyDescent="0.3">
      <c r="B727" s="123">
        <v>41635</v>
      </c>
    </row>
    <row r="728" spans="2:2" x14ac:dyDescent="0.3">
      <c r="B728" s="123">
        <v>41636</v>
      </c>
    </row>
    <row r="729" spans="2:2" x14ac:dyDescent="0.3">
      <c r="B729" s="123">
        <v>41637</v>
      </c>
    </row>
    <row r="730" spans="2:2" x14ac:dyDescent="0.3">
      <c r="B730" s="123">
        <v>41638</v>
      </c>
    </row>
    <row r="731" spans="2:2" x14ac:dyDescent="0.3">
      <c r="B731" s="123">
        <v>41639</v>
      </c>
    </row>
    <row r="732" spans="2:2" x14ac:dyDescent="0.3">
      <c r="B732" s="123">
        <v>41640</v>
      </c>
    </row>
    <row r="733" spans="2:2" x14ac:dyDescent="0.3">
      <c r="B733" s="123">
        <v>41641</v>
      </c>
    </row>
    <row r="734" spans="2:2" x14ac:dyDescent="0.3">
      <c r="B734" s="123">
        <v>41642</v>
      </c>
    </row>
    <row r="735" spans="2:2" x14ac:dyDescent="0.3">
      <c r="B735" s="123">
        <v>41643</v>
      </c>
    </row>
    <row r="736" spans="2:2" x14ac:dyDescent="0.3">
      <c r="B736" s="123">
        <v>41644</v>
      </c>
    </row>
    <row r="737" spans="2:2" x14ac:dyDescent="0.3">
      <c r="B737" s="123">
        <v>41645</v>
      </c>
    </row>
    <row r="738" spans="2:2" x14ac:dyDescent="0.3">
      <c r="B738" s="123">
        <v>41646</v>
      </c>
    </row>
    <row r="739" spans="2:2" x14ac:dyDescent="0.3">
      <c r="B739" s="123">
        <v>41647</v>
      </c>
    </row>
    <row r="740" spans="2:2" x14ac:dyDescent="0.3">
      <c r="B740" s="123">
        <v>41648</v>
      </c>
    </row>
    <row r="741" spans="2:2" x14ac:dyDescent="0.3">
      <c r="B741" s="123">
        <v>41649</v>
      </c>
    </row>
    <row r="742" spans="2:2" x14ac:dyDescent="0.3">
      <c r="B742" s="123">
        <v>41650</v>
      </c>
    </row>
    <row r="743" spans="2:2" x14ac:dyDescent="0.3">
      <c r="B743" s="123">
        <v>41651</v>
      </c>
    </row>
    <row r="744" spans="2:2" x14ac:dyDescent="0.3">
      <c r="B744" s="123">
        <v>41652</v>
      </c>
    </row>
    <row r="745" spans="2:2" x14ac:dyDescent="0.3">
      <c r="B745" s="123">
        <v>41653</v>
      </c>
    </row>
    <row r="746" spans="2:2" x14ac:dyDescent="0.3">
      <c r="B746" s="123">
        <v>41654</v>
      </c>
    </row>
    <row r="747" spans="2:2" x14ac:dyDescent="0.3">
      <c r="B747" s="123">
        <v>41655</v>
      </c>
    </row>
    <row r="748" spans="2:2" x14ac:dyDescent="0.3">
      <c r="B748" s="123">
        <v>41656</v>
      </c>
    </row>
    <row r="749" spans="2:2" x14ac:dyDescent="0.3">
      <c r="B749" s="123">
        <v>41657</v>
      </c>
    </row>
    <row r="750" spans="2:2" x14ac:dyDescent="0.3">
      <c r="B750" s="123">
        <v>41658</v>
      </c>
    </row>
    <row r="751" spans="2:2" x14ac:dyDescent="0.3">
      <c r="B751" s="123">
        <v>41659</v>
      </c>
    </row>
    <row r="752" spans="2:2" x14ac:dyDescent="0.3">
      <c r="B752" s="123">
        <v>41660</v>
      </c>
    </row>
    <row r="753" spans="2:2" x14ac:dyDescent="0.3">
      <c r="B753" s="123">
        <v>41661</v>
      </c>
    </row>
    <row r="754" spans="2:2" x14ac:dyDescent="0.3">
      <c r="B754" s="123">
        <v>41662</v>
      </c>
    </row>
    <row r="755" spans="2:2" x14ac:dyDescent="0.3">
      <c r="B755" s="123">
        <v>41663</v>
      </c>
    </row>
    <row r="756" spans="2:2" x14ac:dyDescent="0.3">
      <c r="B756" s="123">
        <v>41664</v>
      </c>
    </row>
    <row r="757" spans="2:2" x14ac:dyDescent="0.3">
      <c r="B757" s="123">
        <v>41665</v>
      </c>
    </row>
    <row r="758" spans="2:2" x14ac:dyDescent="0.3">
      <c r="B758" s="123">
        <v>41666</v>
      </c>
    </row>
    <row r="759" spans="2:2" x14ac:dyDescent="0.3">
      <c r="B759" s="123">
        <v>41667</v>
      </c>
    </row>
    <row r="760" spans="2:2" x14ac:dyDescent="0.3">
      <c r="B760" s="123">
        <v>41668</v>
      </c>
    </row>
    <row r="761" spans="2:2" x14ac:dyDescent="0.3">
      <c r="B761" s="123">
        <v>41669</v>
      </c>
    </row>
    <row r="762" spans="2:2" x14ac:dyDescent="0.3">
      <c r="B762" s="123">
        <v>41670</v>
      </c>
    </row>
    <row r="763" spans="2:2" x14ac:dyDescent="0.3">
      <c r="B763" s="123">
        <v>41671</v>
      </c>
    </row>
    <row r="764" spans="2:2" x14ac:dyDescent="0.3">
      <c r="B764" s="123">
        <v>41672</v>
      </c>
    </row>
    <row r="765" spans="2:2" x14ac:dyDescent="0.3">
      <c r="B765" s="123">
        <v>41673</v>
      </c>
    </row>
    <row r="766" spans="2:2" x14ac:dyDescent="0.3">
      <c r="B766" s="123">
        <v>41674</v>
      </c>
    </row>
    <row r="767" spans="2:2" x14ac:dyDescent="0.3">
      <c r="B767" s="123">
        <v>41675</v>
      </c>
    </row>
    <row r="768" spans="2:2" x14ac:dyDescent="0.3">
      <c r="B768" s="123">
        <v>41676</v>
      </c>
    </row>
    <row r="769" spans="2:2" x14ac:dyDescent="0.3">
      <c r="B769" s="123">
        <v>41677</v>
      </c>
    </row>
    <row r="770" spans="2:2" x14ac:dyDescent="0.3">
      <c r="B770" s="123">
        <v>41678</v>
      </c>
    </row>
    <row r="771" spans="2:2" x14ac:dyDescent="0.3">
      <c r="B771" s="123">
        <v>41679</v>
      </c>
    </row>
    <row r="772" spans="2:2" x14ac:dyDescent="0.3">
      <c r="B772" s="123">
        <v>41680</v>
      </c>
    </row>
    <row r="773" spans="2:2" x14ac:dyDescent="0.3">
      <c r="B773" s="123">
        <v>41681</v>
      </c>
    </row>
    <row r="774" spans="2:2" x14ac:dyDescent="0.3">
      <c r="B774" s="123">
        <v>41682</v>
      </c>
    </row>
    <row r="775" spans="2:2" x14ac:dyDescent="0.3">
      <c r="B775" s="123">
        <v>41683</v>
      </c>
    </row>
    <row r="776" spans="2:2" x14ac:dyDescent="0.3">
      <c r="B776" s="123">
        <v>41684</v>
      </c>
    </row>
    <row r="777" spans="2:2" x14ac:dyDescent="0.3">
      <c r="B777" s="123">
        <v>41685</v>
      </c>
    </row>
    <row r="778" spans="2:2" x14ac:dyDescent="0.3">
      <c r="B778" s="123">
        <v>41686</v>
      </c>
    </row>
    <row r="779" spans="2:2" x14ac:dyDescent="0.3">
      <c r="B779" s="123">
        <v>41687</v>
      </c>
    </row>
    <row r="780" spans="2:2" x14ac:dyDescent="0.3">
      <c r="B780" s="123">
        <v>41688</v>
      </c>
    </row>
    <row r="781" spans="2:2" x14ac:dyDescent="0.3">
      <c r="B781" s="123">
        <v>41689</v>
      </c>
    </row>
    <row r="782" spans="2:2" x14ac:dyDescent="0.3">
      <c r="B782" s="123">
        <v>41690</v>
      </c>
    </row>
    <row r="783" spans="2:2" x14ac:dyDescent="0.3">
      <c r="B783" s="123">
        <v>41691</v>
      </c>
    </row>
    <row r="784" spans="2:2" x14ac:dyDescent="0.3">
      <c r="B784" s="123">
        <v>41692</v>
      </c>
    </row>
    <row r="785" spans="2:2" x14ac:dyDescent="0.3">
      <c r="B785" s="123">
        <v>41693</v>
      </c>
    </row>
    <row r="786" spans="2:2" x14ac:dyDescent="0.3">
      <c r="B786" s="123">
        <v>41694</v>
      </c>
    </row>
    <row r="787" spans="2:2" x14ac:dyDescent="0.3">
      <c r="B787" s="123">
        <v>41695</v>
      </c>
    </row>
    <row r="788" spans="2:2" x14ac:dyDescent="0.3">
      <c r="B788" s="123">
        <v>41696</v>
      </c>
    </row>
    <row r="789" spans="2:2" x14ac:dyDescent="0.3">
      <c r="B789" s="123">
        <v>41697</v>
      </c>
    </row>
    <row r="790" spans="2:2" x14ac:dyDescent="0.3">
      <c r="B790" s="123">
        <v>41698</v>
      </c>
    </row>
    <row r="791" spans="2:2" x14ac:dyDescent="0.3">
      <c r="B791" s="123">
        <v>41699</v>
      </c>
    </row>
    <row r="792" spans="2:2" x14ac:dyDescent="0.3">
      <c r="B792" s="123">
        <v>41700</v>
      </c>
    </row>
    <row r="793" spans="2:2" x14ac:dyDescent="0.3">
      <c r="B793" s="123">
        <v>41701</v>
      </c>
    </row>
    <row r="794" spans="2:2" x14ac:dyDescent="0.3">
      <c r="B794" s="123">
        <v>41702</v>
      </c>
    </row>
    <row r="795" spans="2:2" x14ac:dyDescent="0.3">
      <c r="B795" s="123">
        <v>41703</v>
      </c>
    </row>
    <row r="796" spans="2:2" x14ac:dyDescent="0.3">
      <c r="B796" s="123">
        <v>41704</v>
      </c>
    </row>
    <row r="797" spans="2:2" x14ac:dyDescent="0.3">
      <c r="B797" s="123">
        <v>41705</v>
      </c>
    </row>
    <row r="798" spans="2:2" x14ac:dyDescent="0.3">
      <c r="B798" s="123">
        <v>41706</v>
      </c>
    </row>
    <row r="799" spans="2:2" x14ac:dyDescent="0.3">
      <c r="B799" s="123">
        <v>41707</v>
      </c>
    </row>
    <row r="800" spans="2:2" x14ac:dyDescent="0.3">
      <c r="B800" s="123">
        <v>41708</v>
      </c>
    </row>
    <row r="801" spans="2:2" x14ac:dyDescent="0.3">
      <c r="B801" s="123">
        <v>41709</v>
      </c>
    </row>
    <row r="802" spans="2:2" x14ac:dyDescent="0.3">
      <c r="B802" s="123">
        <v>41710</v>
      </c>
    </row>
    <row r="803" spans="2:2" x14ac:dyDescent="0.3">
      <c r="B803" s="123">
        <v>41711</v>
      </c>
    </row>
    <row r="804" spans="2:2" x14ac:dyDescent="0.3">
      <c r="B804" s="123">
        <v>41712</v>
      </c>
    </row>
    <row r="805" spans="2:2" x14ac:dyDescent="0.3">
      <c r="B805" s="123">
        <v>41713</v>
      </c>
    </row>
    <row r="806" spans="2:2" x14ac:dyDescent="0.3">
      <c r="B806" s="123">
        <v>41714</v>
      </c>
    </row>
    <row r="807" spans="2:2" x14ac:dyDescent="0.3">
      <c r="B807" s="123">
        <v>41715</v>
      </c>
    </row>
    <row r="808" spans="2:2" x14ac:dyDescent="0.3">
      <c r="B808" s="123">
        <v>41716</v>
      </c>
    </row>
    <row r="809" spans="2:2" x14ac:dyDescent="0.3">
      <c r="B809" s="123">
        <v>41717</v>
      </c>
    </row>
    <row r="810" spans="2:2" x14ac:dyDescent="0.3">
      <c r="B810" s="123">
        <v>41718</v>
      </c>
    </row>
    <row r="811" spans="2:2" x14ac:dyDescent="0.3">
      <c r="B811" s="123">
        <v>41719</v>
      </c>
    </row>
    <row r="812" spans="2:2" x14ac:dyDescent="0.3">
      <c r="B812" s="123">
        <v>41720</v>
      </c>
    </row>
    <row r="813" spans="2:2" x14ac:dyDescent="0.3">
      <c r="B813" s="123">
        <v>41721</v>
      </c>
    </row>
    <row r="814" spans="2:2" x14ac:dyDescent="0.3">
      <c r="B814" s="123">
        <v>41722</v>
      </c>
    </row>
    <row r="815" spans="2:2" x14ac:dyDescent="0.3">
      <c r="B815" s="123">
        <v>41723</v>
      </c>
    </row>
    <row r="816" spans="2:2" x14ac:dyDescent="0.3">
      <c r="B816" s="123">
        <v>41724</v>
      </c>
    </row>
    <row r="817" spans="2:2" x14ac:dyDescent="0.3">
      <c r="B817" s="123">
        <v>41725</v>
      </c>
    </row>
    <row r="818" spans="2:2" x14ac:dyDescent="0.3">
      <c r="B818" s="123">
        <v>41726</v>
      </c>
    </row>
    <row r="819" spans="2:2" x14ac:dyDescent="0.3">
      <c r="B819" s="123">
        <v>41727</v>
      </c>
    </row>
    <row r="820" spans="2:2" x14ac:dyDescent="0.3">
      <c r="B820" s="123">
        <v>41728</v>
      </c>
    </row>
    <row r="821" spans="2:2" x14ac:dyDescent="0.3">
      <c r="B821" s="123">
        <v>41729</v>
      </c>
    </row>
    <row r="822" spans="2:2" x14ac:dyDescent="0.3">
      <c r="B822" s="123">
        <v>41730</v>
      </c>
    </row>
    <row r="823" spans="2:2" x14ac:dyDescent="0.3">
      <c r="B823" s="123">
        <v>41731</v>
      </c>
    </row>
    <row r="824" spans="2:2" x14ac:dyDescent="0.3">
      <c r="B824" s="123">
        <v>41732</v>
      </c>
    </row>
    <row r="825" spans="2:2" x14ac:dyDescent="0.3">
      <c r="B825" s="123">
        <v>41733</v>
      </c>
    </row>
    <row r="826" spans="2:2" x14ac:dyDescent="0.3">
      <c r="B826" s="123">
        <v>41734</v>
      </c>
    </row>
    <row r="827" spans="2:2" x14ac:dyDescent="0.3">
      <c r="B827" s="123">
        <v>41735</v>
      </c>
    </row>
    <row r="828" spans="2:2" x14ac:dyDescent="0.3">
      <c r="B828" s="123">
        <v>41736</v>
      </c>
    </row>
    <row r="829" spans="2:2" x14ac:dyDescent="0.3">
      <c r="B829" s="123">
        <v>41737</v>
      </c>
    </row>
    <row r="830" spans="2:2" x14ac:dyDescent="0.3">
      <c r="B830" s="123">
        <v>41738</v>
      </c>
    </row>
    <row r="831" spans="2:2" x14ac:dyDescent="0.3">
      <c r="B831" s="123">
        <v>41739</v>
      </c>
    </row>
    <row r="832" spans="2:2" x14ac:dyDescent="0.3">
      <c r="B832" s="123">
        <v>41740</v>
      </c>
    </row>
    <row r="833" spans="2:2" x14ac:dyDescent="0.3">
      <c r="B833" s="123">
        <v>41741</v>
      </c>
    </row>
    <row r="834" spans="2:2" x14ac:dyDescent="0.3">
      <c r="B834" s="123">
        <v>41742</v>
      </c>
    </row>
    <row r="835" spans="2:2" x14ac:dyDescent="0.3">
      <c r="B835" s="123">
        <v>41743</v>
      </c>
    </row>
    <row r="836" spans="2:2" x14ac:dyDescent="0.3">
      <c r="B836" s="123">
        <v>41744</v>
      </c>
    </row>
    <row r="837" spans="2:2" x14ac:dyDescent="0.3">
      <c r="B837" s="123">
        <v>41745</v>
      </c>
    </row>
    <row r="838" spans="2:2" x14ac:dyDescent="0.3">
      <c r="B838" s="123">
        <v>41746</v>
      </c>
    </row>
    <row r="839" spans="2:2" x14ac:dyDescent="0.3">
      <c r="B839" s="123">
        <v>41747</v>
      </c>
    </row>
    <row r="840" spans="2:2" x14ac:dyDescent="0.3">
      <c r="B840" s="123">
        <v>41748</v>
      </c>
    </row>
    <row r="841" spans="2:2" x14ac:dyDescent="0.3">
      <c r="B841" s="123">
        <v>41749</v>
      </c>
    </row>
    <row r="842" spans="2:2" x14ac:dyDescent="0.3">
      <c r="B842" s="123">
        <v>41750</v>
      </c>
    </row>
    <row r="843" spans="2:2" x14ac:dyDescent="0.3">
      <c r="B843" s="123">
        <v>41751</v>
      </c>
    </row>
    <row r="844" spans="2:2" x14ac:dyDescent="0.3">
      <c r="B844" s="123">
        <v>41752</v>
      </c>
    </row>
    <row r="845" spans="2:2" x14ac:dyDescent="0.3">
      <c r="B845" s="123">
        <v>41753</v>
      </c>
    </row>
    <row r="846" spans="2:2" x14ac:dyDescent="0.3">
      <c r="B846" s="123">
        <v>41754</v>
      </c>
    </row>
    <row r="847" spans="2:2" x14ac:dyDescent="0.3">
      <c r="B847" s="123">
        <v>41755</v>
      </c>
    </row>
    <row r="848" spans="2:2" x14ac:dyDescent="0.3">
      <c r="B848" s="123">
        <v>41756</v>
      </c>
    </row>
    <row r="849" spans="2:2" x14ac:dyDescent="0.3">
      <c r="B849" s="123">
        <v>41757</v>
      </c>
    </row>
    <row r="850" spans="2:2" x14ac:dyDescent="0.3">
      <c r="B850" s="123">
        <v>41758</v>
      </c>
    </row>
    <row r="851" spans="2:2" x14ac:dyDescent="0.3">
      <c r="B851" s="123">
        <v>41759</v>
      </c>
    </row>
    <row r="852" spans="2:2" x14ac:dyDescent="0.3">
      <c r="B852" s="123">
        <v>41760</v>
      </c>
    </row>
    <row r="853" spans="2:2" x14ac:dyDescent="0.3">
      <c r="B853" s="123">
        <v>41761</v>
      </c>
    </row>
    <row r="854" spans="2:2" x14ac:dyDescent="0.3">
      <c r="B854" s="123">
        <v>41762</v>
      </c>
    </row>
    <row r="855" spans="2:2" x14ac:dyDescent="0.3">
      <c r="B855" s="123">
        <v>41763</v>
      </c>
    </row>
    <row r="856" spans="2:2" x14ac:dyDescent="0.3">
      <c r="B856" s="123">
        <v>41764</v>
      </c>
    </row>
    <row r="857" spans="2:2" x14ac:dyDescent="0.3">
      <c r="B857" s="123">
        <v>41765</v>
      </c>
    </row>
    <row r="858" spans="2:2" x14ac:dyDescent="0.3">
      <c r="B858" s="123">
        <v>41766</v>
      </c>
    </row>
    <row r="859" spans="2:2" x14ac:dyDescent="0.3">
      <c r="B859" s="123">
        <v>41767</v>
      </c>
    </row>
    <row r="860" spans="2:2" x14ac:dyDescent="0.3">
      <c r="B860" s="123">
        <v>41768</v>
      </c>
    </row>
    <row r="861" spans="2:2" x14ac:dyDescent="0.3">
      <c r="B861" s="123">
        <v>41769</v>
      </c>
    </row>
    <row r="862" spans="2:2" x14ac:dyDescent="0.3">
      <c r="B862" s="123">
        <v>41770</v>
      </c>
    </row>
    <row r="863" spans="2:2" x14ac:dyDescent="0.3">
      <c r="B863" s="123">
        <v>41771</v>
      </c>
    </row>
    <row r="864" spans="2:2" x14ac:dyDescent="0.3">
      <c r="B864" s="123">
        <v>41772</v>
      </c>
    </row>
    <row r="865" spans="2:2" x14ac:dyDescent="0.3">
      <c r="B865" s="123">
        <v>41773</v>
      </c>
    </row>
    <row r="866" spans="2:2" x14ac:dyDescent="0.3">
      <c r="B866" s="123">
        <v>41774</v>
      </c>
    </row>
    <row r="867" spans="2:2" x14ac:dyDescent="0.3">
      <c r="B867" s="123">
        <v>41775</v>
      </c>
    </row>
    <row r="868" spans="2:2" x14ac:dyDescent="0.3">
      <c r="B868" s="123">
        <v>41776</v>
      </c>
    </row>
    <row r="869" spans="2:2" x14ac:dyDescent="0.3">
      <c r="B869" s="123">
        <v>41777</v>
      </c>
    </row>
    <row r="870" spans="2:2" x14ac:dyDescent="0.3">
      <c r="B870" s="123">
        <v>41778</v>
      </c>
    </row>
    <row r="871" spans="2:2" x14ac:dyDescent="0.3">
      <c r="B871" s="123">
        <v>41779</v>
      </c>
    </row>
    <row r="872" spans="2:2" x14ac:dyDescent="0.3">
      <c r="B872" s="123">
        <v>41780</v>
      </c>
    </row>
    <row r="873" spans="2:2" x14ac:dyDescent="0.3">
      <c r="B873" s="123">
        <v>41781</v>
      </c>
    </row>
    <row r="874" spans="2:2" x14ac:dyDescent="0.3">
      <c r="B874" s="123">
        <v>41782</v>
      </c>
    </row>
    <row r="875" spans="2:2" x14ac:dyDescent="0.3">
      <c r="B875" s="123">
        <v>41783</v>
      </c>
    </row>
    <row r="876" spans="2:2" x14ac:dyDescent="0.3">
      <c r="B876" s="123">
        <v>41784</v>
      </c>
    </row>
    <row r="877" spans="2:2" x14ac:dyDescent="0.3">
      <c r="B877" s="123">
        <v>41785</v>
      </c>
    </row>
    <row r="878" spans="2:2" x14ac:dyDescent="0.3">
      <c r="B878" s="123">
        <v>41786</v>
      </c>
    </row>
    <row r="879" spans="2:2" x14ac:dyDescent="0.3">
      <c r="B879" s="123">
        <v>41787</v>
      </c>
    </row>
    <row r="880" spans="2:2" x14ac:dyDescent="0.3">
      <c r="B880" s="123">
        <v>41788</v>
      </c>
    </row>
    <row r="881" spans="2:2" x14ac:dyDescent="0.3">
      <c r="B881" s="123">
        <v>41789</v>
      </c>
    </row>
    <row r="882" spans="2:2" x14ac:dyDescent="0.3">
      <c r="B882" s="123">
        <v>41790</v>
      </c>
    </row>
    <row r="883" spans="2:2" x14ac:dyDescent="0.3">
      <c r="B883" s="123">
        <v>41791</v>
      </c>
    </row>
    <row r="884" spans="2:2" x14ac:dyDescent="0.3">
      <c r="B884" s="123">
        <v>41792</v>
      </c>
    </row>
    <row r="885" spans="2:2" x14ac:dyDescent="0.3">
      <c r="B885" s="123">
        <v>41793</v>
      </c>
    </row>
    <row r="886" spans="2:2" x14ac:dyDescent="0.3">
      <c r="B886" s="123">
        <v>41794</v>
      </c>
    </row>
    <row r="887" spans="2:2" x14ac:dyDescent="0.3">
      <c r="B887" s="123">
        <v>41795</v>
      </c>
    </row>
    <row r="888" spans="2:2" x14ac:dyDescent="0.3">
      <c r="B888" s="123">
        <v>41796</v>
      </c>
    </row>
    <row r="889" spans="2:2" x14ac:dyDescent="0.3">
      <c r="B889" s="123">
        <v>41797</v>
      </c>
    </row>
    <row r="890" spans="2:2" x14ac:dyDescent="0.3">
      <c r="B890" s="123">
        <v>41798</v>
      </c>
    </row>
    <row r="891" spans="2:2" x14ac:dyDescent="0.3">
      <c r="B891" s="123">
        <v>41799</v>
      </c>
    </row>
    <row r="892" spans="2:2" x14ac:dyDescent="0.3">
      <c r="B892" s="123">
        <v>41800</v>
      </c>
    </row>
    <row r="893" spans="2:2" x14ac:dyDescent="0.3">
      <c r="B893" s="123">
        <v>41801</v>
      </c>
    </row>
    <row r="894" spans="2:2" x14ac:dyDescent="0.3">
      <c r="B894" s="123">
        <v>41802</v>
      </c>
    </row>
    <row r="895" spans="2:2" x14ac:dyDescent="0.3">
      <c r="B895" s="123">
        <v>41803</v>
      </c>
    </row>
    <row r="896" spans="2:2" x14ac:dyDescent="0.3">
      <c r="B896" s="123">
        <v>41804</v>
      </c>
    </row>
    <row r="897" spans="2:2" x14ac:dyDescent="0.3">
      <c r="B897" s="123">
        <v>41805</v>
      </c>
    </row>
    <row r="898" spans="2:2" x14ac:dyDescent="0.3">
      <c r="B898" s="123">
        <v>41806</v>
      </c>
    </row>
    <row r="899" spans="2:2" x14ac:dyDescent="0.3">
      <c r="B899" s="123">
        <v>41807</v>
      </c>
    </row>
    <row r="900" spans="2:2" x14ac:dyDescent="0.3">
      <c r="B900" s="123">
        <v>41808</v>
      </c>
    </row>
    <row r="901" spans="2:2" x14ac:dyDescent="0.3">
      <c r="B901" s="123">
        <v>41809</v>
      </c>
    </row>
    <row r="902" spans="2:2" x14ac:dyDescent="0.3">
      <c r="B902" s="123">
        <v>41810</v>
      </c>
    </row>
    <row r="903" spans="2:2" x14ac:dyDescent="0.3">
      <c r="B903" s="123">
        <v>41811</v>
      </c>
    </row>
    <row r="904" spans="2:2" x14ac:dyDescent="0.3">
      <c r="B904" s="123">
        <v>41812</v>
      </c>
    </row>
    <row r="905" spans="2:2" x14ac:dyDescent="0.3">
      <c r="B905" s="123">
        <v>41813</v>
      </c>
    </row>
    <row r="906" spans="2:2" x14ac:dyDescent="0.3">
      <c r="B906" s="123">
        <v>41814</v>
      </c>
    </row>
    <row r="907" spans="2:2" x14ac:dyDescent="0.3">
      <c r="B907" s="123">
        <v>41815</v>
      </c>
    </row>
    <row r="908" spans="2:2" x14ac:dyDescent="0.3">
      <c r="B908" s="123">
        <v>41816</v>
      </c>
    </row>
    <row r="909" spans="2:2" x14ac:dyDescent="0.3">
      <c r="B909" s="123">
        <v>41817</v>
      </c>
    </row>
    <row r="910" spans="2:2" x14ac:dyDescent="0.3">
      <c r="B910" s="123">
        <v>41818</v>
      </c>
    </row>
    <row r="911" spans="2:2" x14ac:dyDescent="0.3">
      <c r="B911" s="123">
        <v>41819</v>
      </c>
    </row>
    <row r="912" spans="2:2" x14ac:dyDescent="0.3">
      <c r="B912" s="123">
        <v>41820</v>
      </c>
    </row>
    <row r="913" spans="2:2" x14ac:dyDescent="0.3">
      <c r="B913" s="123">
        <v>41821</v>
      </c>
    </row>
    <row r="914" spans="2:2" x14ac:dyDescent="0.3">
      <c r="B914" s="123">
        <v>41822</v>
      </c>
    </row>
    <row r="915" spans="2:2" x14ac:dyDescent="0.3">
      <c r="B915" s="123">
        <v>41823</v>
      </c>
    </row>
    <row r="916" spans="2:2" x14ac:dyDescent="0.3">
      <c r="B916" s="123">
        <v>41824</v>
      </c>
    </row>
    <row r="917" spans="2:2" x14ac:dyDescent="0.3">
      <c r="B917" s="123">
        <v>41825</v>
      </c>
    </row>
    <row r="918" spans="2:2" x14ac:dyDescent="0.3">
      <c r="B918" s="123">
        <v>41826</v>
      </c>
    </row>
    <row r="919" spans="2:2" x14ac:dyDescent="0.3">
      <c r="B919" s="123">
        <v>41827</v>
      </c>
    </row>
    <row r="920" spans="2:2" x14ac:dyDescent="0.3">
      <c r="B920" s="123">
        <v>41828</v>
      </c>
    </row>
    <row r="921" spans="2:2" x14ac:dyDescent="0.3">
      <c r="B921" s="123">
        <v>41829</v>
      </c>
    </row>
    <row r="922" spans="2:2" x14ac:dyDescent="0.3">
      <c r="B922" s="123">
        <v>41830</v>
      </c>
    </row>
    <row r="923" spans="2:2" x14ac:dyDescent="0.3">
      <c r="B923" s="123">
        <v>41831</v>
      </c>
    </row>
    <row r="924" spans="2:2" x14ac:dyDescent="0.3">
      <c r="B924" s="123">
        <v>41832</v>
      </c>
    </row>
    <row r="925" spans="2:2" x14ac:dyDescent="0.3">
      <c r="B925" s="123">
        <v>41833</v>
      </c>
    </row>
    <row r="926" spans="2:2" x14ac:dyDescent="0.3">
      <c r="B926" s="123">
        <v>41834</v>
      </c>
    </row>
    <row r="927" spans="2:2" x14ac:dyDescent="0.3">
      <c r="B927" s="123">
        <v>41835</v>
      </c>
    </row>
    <row r="928" spans="2:2" x14ac:dyDescent="0.3">
      <c r="B928" s="123">
        <v>41836</v>
      </c>
    </row>
    <row r="929" spans="2:2" x14ac:dyDescent="0.3">
      <c r="B929" s="123">
        <v>41837</v>
      </c>
    </row>
    <row r="930" spans="2:2" x14ac:dyDescent="0.3">
      <c r="B930" s="123">
        <v>41838</v>
      </c>
    </row>
    <row r="931" spans="2:2" x14ac:dyDescent="0.3">
      <c r="B931" s="123">
        <v>41839</v>
      </c>
    </row>
    <row r="932" spans="2:2" x14ac:dyDescent="0.3">
      <c r="B932" s="123">
        <v>41840</v>
      </c>
    </row>
    <row r="933" spans="2:2" x14ac:dyDescent="0.3">
      <c r="B933" s="123">
        <v>41841</v>
      </c>
    </row>
    <row r="934" spans="2:2" x14ac:dyDescent="0.3">
      <c r="B934" s="123">
        <v>41842</v>
      </c>
    </row>
    <row r="935" spans="2:2" x14ac:dyDescent="0.3">
      <c r="B935" s="123">
        <v>41843</v>
      </c>
    </row>
    <row r="936" spans="2:2" x14ac:dyDescent="0.3">
      <c r="B936" s="123">
        <v>41844</v>
      </c>
    </row>
    <row r="937" spans="2:2" x14ac:dyDescent="0.3">
      <c r="B937" s="123">
        <v>41845</v>
      </c>
    </row>
    <row r="938" spans="2:2" x14ac:dyDescent="0.3">
      <c r="B938" s="123">
        <v>41846</v>
      </c>
    </row>
    <row r="939" spans="2:2" x14ac:dyDescent="0.3">
      <c r="B939" s="123">
        <v>41847</v>
      </c>
    </row>
    <row r="940" spans="2:2" x14ac:dyDescent="0.3">
      <c r="B940" s="123">
        <v>41848</v>
      </c>
    </row>
    <row r="941" spans="2:2" x14ac:dyDescent="0.3">
      <c r="B941" s="123">
        <v>41849</v>
      </c>
    </row>
    <row r="942" spans="2:2" x14ac:dyDescent="0.3">
      <c r="B942" s="123">
        <v>41850</v>
      </c>
    </row>
    <row r="943" spans="2:2" x14ac:dyDescent="0.3">
      <c r="B943" s="123">
        <v>41851</v>
      </c>
    </row>
    <row r="944" spans="2:2" x14ac:dyDescent="0.3">
      <c r="B944" s="123">
        <v>41852</v>
      </c>
    </row>
    <row r="945" spans="2:2" x14ac:dyDescent="0.3">
      <c r="B945" s="123">
        <v>41853</v>
      </c>
    </row>
    <row r="946" spans="2:2" x14ac:dyDescent="0.3">
      <c r="B946" s="123">
        <v>41854</v>
      </c>
    </row>
    <row r="947" spans="2:2" x14ac:dyDescent="0.3">
      <c r="B947" s="123">
        <v>41855</v>
      </c>
    </row>
    <row r="948" spans="2:2" x14ac:dyDescent="0.3">
      <c r="B948" s="123">
        <v>41856</v>
      </c>
    </row>
    <row r="949" spans="2:2" x14ac:dyDescent="0.3">
      <c r="B949" s="123">
        <v>41857</v>
      </c>
    </row>
    <row r="950" spans="2:2" x14ac:dyDescent="0.3">
      <c r="B950" s="123">
        <v>41858</v>
      </c>
    </row>
    <row r="951" spans="2:2" x14ac:dyDescent="0.3">
      <c r="B951" s="123">
        <v>41859</v>
      </c>
    </row>
    <row r="952" spans="2:2" x14ac:dyDescent="0.3">
      <c r="B952" s="123">
        <v>41860</v>
      </c>
    </row>
    <row r="953" spans="2:2" x14ac:dyDescent="0.3">
      <c r="B953" s="123">
        <v>41861</v>
      </c>
    </row>
    <row r="954" spans="2:2" x14ac:dyDescent="0.3">
      <c r="B954" s="123">
        <v>41862</v>
      </c>
    </row>
    <row r="955" spans="2:2" x14ac:dyDescent="0.3">
      <c r="B955" s="123">
        <v>41863</v>
      </c>
    </row>
    <row r="956" spans="2:2" x14ac:dyDescent="0.3">
      <c r="B956" s="123">
        <v>41864</v>
      </c>
    </row>
    <row r="957" spans="2:2" x14ac:dyDescent="0.3">
      <c r="B957" s="123">
        <v>41865</v>
      </c>
    </row>
    <row r="958" spans="2:2" x14ac:dyDescent="0.3">
      <c r="B958" s="123">
        <v>41866</v>
      </c>
    </row>
    <row r="959" spans="2:2" x14ac:dyDescent="0.3">
      <c r="B959" s="123">
        <v>41867</v>
      </c>
    </row>
    <row r="960" spans="2:2" x14ac:dyDescent="0.3">
      <c r="B960" s="123">
        <v>41868</v>
      </c>
    </row>
    <row r="961" spans="2:2" x14ac:dyDescent="0.3">
      <c r="B961" s="123">
        <v>41869</v>
      </c>
    </row>
    <row r="962" spans="2:2" x14ac:dyDescent="0.3">
      <c r="B962" s="123">
        <v>41870</v>
      </c>
    </row>
    <row r="963" spans="2:2" x14ac:dyDescent="0.3">
      <c r="B963" s="123">
        <v>41871</v>
      </c>
    </row>
    <row r="964" spans="2:2" x14ac:dyDescent="0.3">
      <c r="B964" s="123">
        <v>41872</v>
      </c>
    </row>
    <row r="965" spans="2:2" x14ac:dyDescent="0.3">
      <c r="B965" s="123">
        <v>41873</v>
      </c>
    </row>
    <row r="966" spans="2:2" x14ac:dyDescent="0.3">
      <c r="B966" s="123">
        <v>41874</v>
      </c>
    </row>
    <row r="967" spans="2:2" x14ac:dyDescent="0.3">
      <c r="B967" s="123">
        <v>41875</v>
      </c>
    </row>
    <row r="968" spans="2:2" x14ac:dyDescent="0.3">
      <c r="B968" s="123">
        <v>41876</v>
      </c>
    </row>
    <row r="969" spans="2:2" x14ac:dyDescent="0.3">
      <c r="B969" s="123">
        <v>41877</v>
      </c>
    </row>
    <row r="970" spans="2:2" x14ac:dyDescent="0.3">
      <c r="B970" s="123">
        <v>41878</v>
      </c>
    </row>
    <row r="971" spans="2:2" x14ac:dyDescent="0.3">
      <c r="B971" s="123">
        <v>41879</v>
      </c>
    </row>
    <row r="972" spans="2:2" x14ac:dyDescent="0.3">
      <c r="B972" s="123">
        <v>41880</v>
      </c>
    </row>
    <row r="973" spans="2:2" x14ac:dyDescent="0.3">
      <c r="B973" s="123">
        <v>41881</v>
      </c>
    </row>
    <row r="974" spans="2:2" x14ac:dyDescent="0.3">
      <c r="B974" s="123">
        <v>41882</v>
      </c>
    </row>
    <row r="975" spans="2:2" x14ac:dyDescent="0.3">
      <c r="B975" s="123">
        <v>41883</v>
      </c>
    </row>
    <row r="976" spans="2:2" x14ac:dyDescent="0.3">
      <c r="B976" s="123">
        <v>41884</v>
      </c>
    </row>
    <row r="977" spans="2:2" x14ac:dyDescent="0.3">
      <c r="B977" s="123">
        <v>41885</v>
      </c>
    </row>
    <row r="978" spans="2:2" x14ac:dyDescent="0.3">
      <c r="B978" s="123">
        <v>41886</v>
      </c>
    </row>
    <row r="979" spans="2:2" x14ac:dyDescent="0.3">
      <c r="B979" s="123">
        <v>41887</v>
      </c>
    </row>
    <row r="980" spans="2:2" x14ac:dyDescent="0.3">
      <c r="B980" s="123">
        <v>41888</v>
      </c>
    </row>
    <row r="981" spans="2:2" x14ac:dyDescent="0.3">
      <c r="B981" s="123">
        <v>41889</v>
      </c>
    </row>
    <row r="982" spans="2:2" x14ac:dyDescent="0.3">
      <c r="B982" s="123">
        <v>41890</v>
      </c>
    </row>
    <row r="983" spans="2:2" x14ac:dyDescent="0.3">
      <c r="B983" s="123">
        <v>41891</v>
      </c>
    </row>
    <row r="984" spans="2:2" x14ac:dyDescent="0.3">
      <c r="B984" s="123">
        <v>41892</v>
      </c>
    </row>
    <row r="985" spans="2:2" x14ac:dyDescent="0.3">
      <c r="B985" s="123">
        <v>41893</v>
      </c>
    </row>
    <row r="986" spans="2:2" x14ac:dyDescent="0.3">
      <c r="B986" s="123">
        <v>41894</v>
      </c>
    </row>
    <row r="987" spans="2:2" x14ac:dyDescent="0.3">
      <c r="B987" s="123">
        <v>41895</v>
      </c>
    </row>
    <row r="988" spans="2:2" x14ac:dyDescent="0.3">
      <c r="B988" s="123">
        <v>41896</v>
      </c>
    </row>
    <row r="989" spans="2:2" x14ac:dyDescent="0.3">
      <c r="B989" s="123">
        <v>41897</v>
      </c>
    </row>
    <row r="990" spans="2:2" x14ac:dyDescent="0.3">
      <c r="B990" s="123">
        <v>41898</v>
      </c>
    </row>
    <row r="991" spans="2:2" x14ac:dyDescent="0.3">
      <c r="B991" s="123">
        <v>41899</v>
      </c>
    </row>
    <row r="992" spans="2:2" x14ac:dyDescent="0.3">
      <c r="B992" s="123">
        <v>41900</v>
      </c>
    </row>
    <row r="993" spans="2:2" x14ac:dyDescent="0.3">
      <c r="B993" s="123">
        <v>41901</v>
      </c>
    </row>
    <row r="994" spans="2:2" x14ac:dyDescent="0.3">
      <c r="B994" s="123">
        <v>41902</v>
      </c>
    </row>
    <row r="995" spans="2:2" x14ac:dyDescent="0.3">
      <c r="B995" s="123">
        <v>41903</v>
      </c>
    </row>
    <row r="996" spans="2:2" x14ac:dyDescent="0.3">
      <c r="B996" s="123">
        <v>41904</v>
      </c>
    </row>
    <row r="997" spans="2:2" x14ac:dyDescent="0.3">
      <c r="B997" s="123">
        <v>41905</v>
      </c>
    </row>
    <row r="998" spans="2:2" x14ac:dyDescent="0.3">
      <c r="B998" s="123">
        <v>41906</v>
      </c>
    </row>
    <row r="999" spans="2:2" x14ac:dyDescent="0.3">
      <c r="B999" s="123">
        <v>41907</v>
      </c>
    </row>
    <row r="1000" spans="2:2" x14ac:dyDescent="0.3">
      <c r="B1000" s="123">
        <v>41908</v>
      </c>
    </row>
    <row r="1001" spans="2:2" x14ac:dyDescent="0.3">
      <c r="B1001" s="123">
        <v>41909</v>
      </c>
    </row>
    <row r="1002" spans="2:2" x14ac:dyDescent="0.3">
      <c r="B1002" s="123">
        <v>41910</v>
      </c>
    </row>
    <row r="1003" spans="2:2" x14ac:dyDescent="0.3">
      <c r="B1003" s="123">
        <v>41911</v>
      </c>
    </row>
    <row r="1004" spans="2:2" x14ac:dyDescent="0.3">
      <c r="B1004" s="123">
        <v>41912</v>
      </c>
    </row>
    <row r="1005" spans="2:2" x14ac:dyDescent="0.3">
      <c r="B1005" s="123">
        <v>41913</v>
      </c>
    </row>
    <row r="1006" spans="2:2" x14ac:dyDescent="0.3">
      <c r="B1006" s="123">
        <v>41914</v>
      </c>
    </row>
    <row r="1007" spans="2:2" x14ac:dyDescent="0.3">
      <c r="B1007" s="123">
        <v>41915</v>
      </c>
    </row>
    <row r="1008" spans="2:2" x14ac:dyDescent="0.3">
      <c r="B1008" s="123">
        <v>41916</v>
      </c>
    </row>
    <row r="1009" spans="2:2" x14ac:dyDescent="0.3">
      <c r="B1009" s="123">
        <v>41917</v>
      </c>
    </row>
    <row r="1010" spans="2:2" x14ac:dyDescent="0.3">
      <c r="B1010" s="123">
        <v>41918</v>
      </c>
    </row>
    <row r="1011" spans="2:2" x14ac:dyDescent="0.3">
      <c r="B1011" s="123">
        <v>41919</v>
      </c>
    </row>
    <row r="1012" spans="2:2" x14ac:dyDescent="0.3">
      <c r="B1012" s="123">
        <v>41920</v>
      </c>
    </row>
    <row r="1013" spans="2:2" x14ac:dyDescent="0.3">
      <c r="B1013" s="123">
        <v>41921</v>
      </c>
    </row>
    <row r="1014" spans="2:2" x14ac:dyDescent="0.3">
      <c r="B1014" s="123">
        <v>41922</v>
      </c>
    </row>
    <row r="1015" spans="2:2" x14ac:dyDescent="0.3">
      <c r="B1015" s="123">
        <v>41923</v>
      </c>
    </row>
    <row r="1016" spans="2:2" x14ac:dyDescent="0.3">
      <c r="B1016" s="123">
        <v>41924</v>
      </c>
    </row>
    <row r="1017" spans="2:2" x14ac:dyDescent="0.3">
      <c r="B1017" s="123">
        <v>41925</v>
      </c>
    </row>
    <row r="1018" spans="2:2" x14ac:dyDescent="0.3">
      <c r="B1018" s="123">
        <v>41926</v>
      </c>
    </row>
    <row r="1019" spans="2:2" x14ac:dyDescent="0.3">
      <c r="B1019" s="123">
        <v>41927</v>
      </c>
    </row>
    <row r="1020" spans="2:2" x14ac:dyDescent="0.3">
      <c r="B1020" s="123">
        <v>41928</v>
      </c>
    </row>
    <row r="1021" spans="2:2" x14ac:dyDescent="0.3">
      <c r="B1021" s="123">
        <v>41929</v>
      </c>
    </row>
    <row r="1022" spans="2:2" x14ac:dyDescent="0.3">
      <c r="B1022" s="123">
        <v>41930</v>
      </c>
    </row>
    <row r="1023" spans="2:2" x14ac:dyDescent="0.3">
      <c r="B1023" s="123">
        <v>41931</v>
      </c>
    </row>
    <row r="1024" spans="2:2" x14ac:dyDescent="0.3">
      <c r="B1024" s="123">
        <v>41932</v>
      </c>
    </row>
    <row r="1025" spans="2:2" x14ac:dyDescent="0.3">
      <c r="B1025" s="123">
        <v>41933</v>
      </c>
    </row>
    <row r="1026" spans="2:2" x14ac:dyDescent="0.3">
      <c r="B1026" s="123">
        <v>41934</v>
      </c>
    </row>
    <row r="1027" spans="2:2" x14ac:dyDescent="0.3">
      <c r="B1027" s="123">
        <v>41935</v>
      </c>
    </row>
    <row r="1028" spans="2:2" x14ac:dyDescent="0.3">
      <c r="B1028" s="123">
        <v>41936</v>
      </c>
    </row>
    <row r="1029" spans="2:2" x14ac:dyDescent="0.3">
      <c r="B1029" s="123">
        <v>41937</v>
      </c>
    </row>
    <row r="1030" spans="2:2" x14ac:dyDescent="0.3">
      <c r="B1030" s="123">
        <v>41938</v>
      </c>
    </row>
    <row r="1031" spans="2:2" x14ac:dyDescent="0.3">
      <c r="B1031" s="123">
        <v>41939</v>
      </c>
    </row>
    <row r="1032" spans="2:2" x14ac:dyDescent="0.3">
      <c r="B1032" s="123">
        <v>41940</v>
      </c>
    </row>
    <row r="1033" spans="2:2" x14ac:dyDescent="0.3">
      <c r="B1033" s="123">
        <v>41941</v>
      </c>
    </row>
    <row r="1034" spans="2:2" x14ac:dyDescent="0.3">
      <c r="B1034" s="123">
        <v>41942</v>
      </c>
    </row>
    <row r="1035" spans="2:2" x14ac:dyDescent="0.3">
      <c r="B1035" s="123">
        <v>41943</v>
      </c>
    </row>
    <row r="1036" spans="2:2" x14ac:dyDescent="0.3">
      <c r="B1036" s="123">
        <v>41944</v>
      </c>
    </row>
    <row r="1037" spans="2:2" x14ac:dyDescent="0.3">
      <c r="B1037" s="123">
        <v>41945</v>
      </c>
    </row>
    <row r="1038" spans="2:2" x14ac:dyDescent="0.3">
      <c r="B1038" s="123">
        <v>41946</v>
      </c>
    </row>
    <row r="1039" spans="2:2" x14ac:dyDescent="0.3">
      <c r="B1039" s="123">
        <v>41947</v>
      </c>
    </row>
    <row r="1040" spans="2:2" x14ac:dyDescent="0.3">
      <c r="B1040" s="123">
        <v>41948</v>
      </c>
    </row>
    <row r="1041" spans="2:2" x14ac:dyDescent="0.3">
      <c r="B1041" s="123">
        <v>41949</v>
      </c>
    </row>
    <row r="1042" spans="2:2" x14ac:dyDescent="0.3">
      <c r="B1042" s="123">
        <v>41950</v>
      </c>
    </row>
    <row r="1043" spans="2:2" x14ac:dyDescent="0.3">
      <c r="B1043" s="123">
        <v>41951</v>
      </c>
    </row>
    <row r="1044" spans="2:2" x14ac:dyDescent="0.3">
      <c r="B1044" s="123">
        <v>41952</v>
      </c>
    </row>
    <row r="1045" spans="2:2" x14ac:dyDescent="0.3">
      <c r="B1045" s="123">
        <v>41953</v>
      </c>
    </row>
    <row r="1046" spans="2:2" x14ac:dyDescent="0.3">
      <c r="B1046" s="123">
        <v>41954</v>
      </c>
    </row>
    <row r="1047" spans="2:2" x14ac:dyDescent="0.3">
      <c r="B1047" s="123">
        <v>41955</v>
      </c>
    </row>
    <row r="1048" spans="2:2" x14ac:dyDescent="0.3">
      <c r="B1048" s="123">
        <v>41956</v>
      </c>
    </row>
    <row r="1049" spans="2:2" x14ac:dyDescent="0.3">
      <c r="B1049" s="123">
        <v>41957</v>
      </c>
    </row>
    <row r="1050" spans="2:2" x14ac:dyDescent="0.3">
      <c r="B1050" s="123">
        <v>41958</v>
      </c>
    </row>
    <row r="1051" spans="2:2" x14ac:dyDescent="0.3">
      <c r="B1051" s="123">
        <v>41959</v>
      </c>
    </row>
    <row r="1052" spans="2:2" x14ac:dyDescent="0.3">
      <c r="B1052" s="123">
        <v>41960</v>
      </c>
    </row>
    <row r="1053" spans="2:2" x14ac:dyDescent="0.3">
      <c r="B1053" s="123">
        <v>41961</v>
      </c>
    </row>
    <row r="1054" spans="2:2" x14ac:dyDescent="0.3">
      <c r="B1054" s="123">
        <v>41962</v>
      </c>
    </row>
    <row r="1055" spans="2:2" x14ac:dyDescent="0.3">
      <c r="B1055" s="123">
        <v>41963</v>
      </c>
    </row>
    <row r="1056" spans="2:2" x14ac:dyDescent="0.3">
      <c r="B1056" s="123">
        <v>41964</v>
      </c>
    </row>
    <row r="1057" spans="2:2" x14ac:dyDescent="0.3">
      <c r="B1057" s="123">
        <v>41965</v>
      </c>
    </row>
    <row r="1058" spans="2:2" x14ac:dyDescent="0.3">
      <c r="B1058" s="123">
        <v>41966</v>
      </c>
    </row>
    <row r="1059" spans="2:2" x14ac:dyDescent="0.3">
      <c r="B1059" s="123">
        <v>41967</v>
      </c>
    </row>
    <row r="1060" spans="2:2" x14ac:dyDescent="0.3">
      <c r="B1060" s="123">
        <v>41968</v>
      </c>
    </row>
    <row r="1061" spans="2:2" x14ac:dyDescent="0.3">
      <c r="B1061" s="123">
        <v>41969</v>
      </c>
    </row>
    <row r="1062" spans="2:2" x14ac:dyDescent="0.3">
      <c r="B1062" s="123">
        <v>41970</v>
      </c>
    </row>
    <row r="1063" spans="2:2" x14ac:dyDescent="0.3">
      <c r="B1063" s="123">
        <v>41971</v>
      </c>
    </row>
    <row r="1064" spans="2:2" x14ac:dyDescent="0.3">
      <c r="B1064" s="123">
        <v>41972</v>
      </c>
    </row>
    <row r="1065" spans="2:2" x14ac:dyDescent="0.3">
      <c r="B1065" s="123">
        <v>41973</v>
      </c>
    </row>
    <row r="1066" spans="2:2" x14ac:dyDescent="0.3">
      <c r="B1066" s="123">
        <v>41974</v>
      </c>
    </row>
    <row r="1067" spans="2:2" x14ac:dyDescent="0.3">
      <c r="B1067" s="123">
        <v>41975</v>
      </c>
    </row>
    <row r="1068" spans="2:2" x14ac:dyDescent="0.3">
      <c r="B1068" s="123">
        <v>41976</v>
      </c>
    </row>
    <row r="1069" spans="2:2" x14ac:dyDescent="0.3">
      <c r="B1069" s="123">
        <v>41977</v>
      </c>
    </row>
    <row r="1070" spans="2:2" x14ac:dyDescent="0.3">
      <c r="B1070" s="123">
        <v>41978</v>
      </c>
    </row>
    <row r="1071" spans="2:2" x14ac:dyDescent="0.3">
      <c r="B1071" s="123">
        <v>41979</v>
      </c>
    </row>
    <row r="1072" spans="2:2" x14ac:dyDescent="0.3">
      <c r="B1072" s="123">
        <v>41980</v>
      </c>
    </row>
    <row r="1073" spans="2:2" x14ac:dyDescent="0.3">
      <c r="B1073" s="123">
        <v>41981</v>
      </c>
    </row>
    <row r="1074" spans="2:2" x14ac:dyDescent="0.3">
      <c r="B1074" s="123">
        <v>41982</v>
      </c>
    </row>
    <row r="1075" spans="2:2" x14ac:dyDescent="0.3">
      <c r="B1075" s="123">
        <v>41983</v>
      </c>
    </row>
    <row r="1076" spans="2:2" x14ac:dyDescent="0.3">
      <c r="B1076" s="123">
        <v>41984</v>
      </c>
    </row>
    <row r="1077" spans="2:2" x14ac:dyDescent="0.3">
      <c r="B1077" s="123">
        <v>41985</v>
      </c>
    </row>
    <row r="1078" spans="2:2" x14ac:dyDescent="0.3">
      <c r="B1078" s="123">
        <v>41986</v>
      </c>
    </row>
    <row r="1079" spans="2:2" x14ac:dyDescent="0.3">
      <c r="B1079" s="123">
        <v>41987</v>
      </c>
    </row>
    <row r="1080" spans="2:2" x14ac:dyDescent="0.3">
      <c r="B1080" s="123">
        <v>41988</v>
      </c>
    </row>
    <row r="1081" spans="2:2" x14ac:dyDescent="0.3">
      <c r="B1081" s="123">
        <v>41989</v>
      </c>
    </row>
    <row r="1082" spans="2:2" x14ac:dyDescent="0.3">
      <c r="B1082" s="123">
        <v>41990</v>
      </c>
    </row>
    <row r="1083" spans="2:2" x14ac:dyDescent="0.3">
      <c r="B1083" s="123">
        <v>41991</v>
      </c>
    </row>
    <row r="1084" spans="2:2" x14ac:dyDescent="0.3">
      <c r="B1084" s="123">
        <v>41992</v>
      </c>
    </row>
    <row r="1085" spans="2:2" x14ac:dyDescent="0.3">
      <c r="B1085" s="123">
        <v>41993</v>
      </c>
    </row>
    <row r="1086" spans="2:2" x14ac:dyDescent="0.3">
      <c r="B1086" s="123">
        <v>41994</v>
      </c>
    </row>
    <row r="1087" spans="2:2" x14ac:dyDescent="0.3">
      <c r="B1087" s="123">
        <v>41995</v>
      </c>
    </row>
    <row r="1088" spans="2:2" x14ac:dyDescent="0.3">
      <c r="B1088" s="123">
        <v>41996</v>
      </c>
    </row>
    <row r="1089" spans="2:2" x14ac:dyDescent="0.3">
      <c r="B1089" s="123">
        <v>41997</v>
      </c>
    </row>
    <row r="1090" spans="2:2" x14ac:dyDescent="0.3">
      <c r="B1090" s="123">
        <v>41998</v>
      </c>
    </row>
    <row r="1091" spans="2:2" x14ac:dyDescent="0.3">
      <c r="B1091" s="123">
        <v>41999</v>
      </c>
    </row>
    <row r="1092" spans="2:2" x14ac:dyDescent="0.3">
      <c r="B1092" s="123">
        <v>42000</v>
      </c>
    </row>
    <row r="1093" spans="2:2" x14ac:dyDescent="0.3">
      <c r="B1093" s="123">
        <v>42001</v>
      </c>
    </row>
    <row r="1094" spans="2:2" x14ac:dyDescent="0.3">
      <c r="B1094" s="123">
        <v>42002</v>
      </c>
    </row>
    <row r="1095" spans="2:2" x14ac:dyDescent="0.3">
      <c r="B1095" s="123">
        <v>42003</v>
      </c>
    </row>
    <row r="1096" spans="2:2" x14ac:dyDescent="0.3">
      <c r="B1096" s="123">
        <v>42004</v>
      </c>
    </row>
    <row r="1097" spans="2:2" x14ac:dyDescent="0.3">
      <c r="B1097" s="123">
        <v>42005</v>
      </c>
    </row>
    <row r="1098" spans="2:2" x14ac:dyDescent="0.3">
      <c r="B1098" s="123">
        <v>42006</v>
      </c>
    </row>
    <row r="1099" spans="2:2" x14ac:dyDescent="0.3">
      <c r="B1099" s="123">
        <v>42007</v>
      </c>
    </row>
    <row r="1100" spans="2:2" x14ac:dyDescent="0.3">
      <c r="B1100" s="123">
        <v>42008</v>
      </c>
    </row>
    <row r="1101" spans="2:2" x14ac:dyDescent="0.3">
      <c r="B1101" s="123">
        <v>42009</v>
      </c>
    </row>
    <row r="1102" spans="2:2" x14ac:dyDescent="0.3">
      <c r="B1102" s="123">
        <v>42010</v>
      </c>
    </row>
    <row r="1103" spans="2:2" x14ac:dyDescent="0.3">
      <c r="B1103" s="123">
        <v>42011</v>
      </c>
    </row>
    <row r="1104" spans="2:2" x14ac:dyDescent="0.3">
      <c r="B1104" s="123">
        <v>42012</v>
      </c>
    </row>
    <row r="1105" spans="2:2" x14ac:dyDescent="0.3">
      <c r="B1105" s="123">
        <v>42013</v>
      </c>
    </row>
    <row r="1106" spans="2:2" x14ac:dyDescent="0.3">
      <c r="B1106" s="123">
        <v>42014</v>
      </c>
    </row>
    <row r="1107" spans="2:2" x14ac:dyDescent="0.3">
      <c r="B1107" s="123">
        <v>42015</v>
      </c>
    </row>
    <row r="1108" spans="2:2" x14ac:dyDescent="0.3">
      <c r="B1108" s="123">
        <v>42016</v>
      </c>
    </row>
    <row r="1109" spans="2:2" x14ac:dyDescent="0.3">
      <c r="B1109" s="123">
        <v>42017</v>
      </c>
    </row>
    <row r="1110" spans="2:2" x14ac:dyDescent="0.3">
      <c r="B1110" s="123">
        <v>42018</v>
      </c>
    </row>
    <row r="1111" spans="2:2" x14ac:dyDescent="0.3">
      <c r="B1111" s="123">
        <v>42019</v>
      </c>
    </row>
    <row r="1112" spans="2:2" x14ac:dyDescent="0.3">
      <c r="B1112" s="123">
        <v>42020</v>
      </c>
    </row>
    <row r="1113" spans="2:2" x14ac:dyDescent="0.3">
      <c r="B1113" s="123">
        <v>42021</v>
      </c>
    </row>
    <row r="1114" spans="2:2" x14ac:dyDescent="0.3">
      <c r="B1114" s="123">
        <v>42022</v>
      </c>
    </row>
    <row r="1115" spans="2:2" x14ac:dyDescent="0.3">
      <c r="B1115" s="123">
        <v>42023</v>
      </c>
    </row>
    <row r="1116" spans="2:2" x14ac:dyDescent="0.3">
      <c r="B1116" s="123">
        <v>42024</v>
      </c>
    </row>
    <row r="1117" spans="2:2" x14ac:dyDescent="0.3">
      <c r="B1117" s="123">
        <v>42025</v>
      </c>
    </row>
    <row r="1118" spans="2:2" x14ac:dyDescent="0.3">
      <c r="B1118" s="123">
        <v>42026</v>
      </c>
    </row>
    <row r="1119" spans="2:2" x14ac:dyDescent="0.3">
      <c r="B1119" s="123">
        <v>42027</v>
      </c>
    </row>
    <row r="1120" spans="2:2" x14ac:dyDescent="0.3">
      <c r="B1120" s="123">
        <v>42028</v>
      </c>
    </row>
    <row r="1121" spans="2:2" x14ac:dyDescent="0.3">
      <c r="B1121" s="123">
        <v>42029</v>
      </c>
    </row>
    <row r="1122" spans="2:2" x14ac:dyDescent="0.3">
      <c r="B1122" s="123">
        <v>42030</v>
      </c>
    </row>
    <row r="1123" spans="2:2" x14ac:dyDescent="0.3">
      <c r="B1123" s="123">
        <v>42031</v>
      </c>
    </row>
    <row r="1124" spans="2:2" x14ac:dyDescent="0.3">
      <c r="B1124" s="123">
        <v>42032</v>
      </c>
    </row>
    <row r="1125" spans="2:2" x14ac:dyDescent="0.3">
      <c r="B1125" s="123">
        <v>42033</v>
      </c>
    </row>
    <row r="1126" spans="2:2" x14ac:dyDescent="0.3">
      <c r="B1126" s="123">
        <v>42034</v>
      </c>
    </row>
    <row r="1127" spans="2:2" x14ac:dyDescent="0.3">
      <c r="B1127" s="123">
        <v>42035</v>
      </c>
    </row>
    <row r="1128" spans="2:2" x14ac:dyDescent="0.3">
      <c r="B1128" s="123">
        <v>42036</v>
      </c>
    </row>
    <row r="1129" spans="2:2" x14ac:dyDescent="0.3">
      <c r="B1129" s="123">
        <v>42037</v>
      </c>
    </row>
    <row r="1130" spans="2:2" x14ac:dyDescent="0.3">
      <c r="B1130" s="123">
        <v>42038</v>
      </c>
    </row>
    <row r="1131" spans="2:2" x14ac:dyDescent="0.3">
      <c r="B1131" s="123">
        <v>42039</v>
      </c>
    </row>
    <row r="1132" spans="2:2" x14ac:dyDescent="0.3">
      <c r="B1132" s="123">
        <v>42040</v>
      </c>
    </row>
    <row r="1133" spans="2:2" x14ac:dyDescent="0.3">
      <c r="B1133" s="123">
        <v>42041</v>
      </c>
    </row>
    <row r="1134" spans="2:2" x14ac:dyDescent="0.3">
      <c r="B1134" s="123">
        <v>42042</v>
      </c>
    </row>
    <row r="1135" spans="2:2" x14ac:dyDescent="0.3">
      <c r="B1135" s="123">
        <v>42043</v>
      </c>
    </row>
    <row r="1136" spans="2:2" x14ac:dyDescent="0.3">
      <c r="B1136" s="123">
        <v>42044</v>
      </c>
    </row>
    <row r="1137" spans="2:2" x14ac:dyDescent="0.3">
      <c r="B1137" s="123">
        <v>42045</v>
      </c>
    </row>
    <row r="1138" spans="2:2" x14ac:dyDescent="0.3">
      <c r="B1138" s="123">
        <v>42046</v>
      </c>
    </row>
    <row r="1139" spans="2:2" x14ac:dyDescent="0.3">
      <c r="B1139" s="123">
        <v>42047</v>
      </c>
    </row>
    <row r="1140" spans="2:2" x14ac:dyDescent="0.3">
      <c r="B1140" s="123">
        <v>42048</v>
      </c>
    </row>
    <row r="1141" spans="2:2" x14ac:dyDescent="0.3">
      <c r="B1141" s="123">
        <v>42049</v>
      </c>
    </row>
    <row r="1142" spans="2:2" x14ac:dyDescent="0.3">
      <c r="B1142" s="123">
        <v>42050</v>
      </c>
    </row>
    <row r="1143" spans="2:2" x14ac:dyDescent="0.3">
      <c r="B1143" s="123">
        <v>42051</v>
      </c>
    </row>
    <row r="1144" spans="2:2" x14ac:dyDescent="0.3">
      <c r="B1144" s="123">
        <v>42052</v>
      </c>
    </row>
    <row r="1145" spans="2:2" x14ac:dyDescent="0.3">
      <c r="B1145" s="123">
        <v>42053</v>
      </c>
    </row>
    <row r="1146" spans="2:2" x14ac:dyDescent="0.3">
      <c r="B1146" s="123">
        <v>42054</v>
      </c>
    </row>
    <row r="1147" spans="2:2" x14ac:dyDescent="0.3">
      <c r="B1147" s="123">
        <v>42055</v>
      </c>
    </row>
    <row r="1148" spans="2:2" x14ac:dyDescent="0.3">
      <c r="B1148" s="123">
        <v>42056</v>
      </c>
    </row>
    <row r="1149" spans="2:2" x14ac:dyDescent="0.3">
      <c r="B1149" s="123">
        <v>42057</v>
      </c>
    </row>
    <row r="1150" spans="2:2" x14ac:dyDescent="0.3">
      <c r="B1150" s="123">
        <v>42058</v>
      </c>
    </row>
    <row r="1151" spans="2:2" x14ac:dyDescent="0.3">
      <c r="B1151" s="123">
        <v>42059</v>
      </c>
    </row>
    <row r="1152" spans="2:2" x14ac:dyDescent="0.3">
      <c r="B1152" s="123">
        <v>42060</v>
      </c>
    </row>
    <row r="1153" spans="2:2" x14ac:dyDescent="0.3">
      <c r="B1153" s="123">
        <v>42061</v>
      </c>
    </row>
    <row r="1154" spans="2:2" x14ac:dyDescent="0.3">
      <c r="B1154" s="123">
        <v>42062</v>
      </c>
    </row>
    <row r="1155" spans="2:2" x14ac:dyDescent="0.3">
      <c r="B1155" s="123">
        <v>42063</v>
      </c>
    </row>
    <row r="1156" spans="2:2" x14ac:dyDescent="0.3">
      <c r="B1156" s="123">
        <v>42064</v>
      </c>
    </row>
    <row r="1157" spans="2:2" x14ac:dyDescent="0.3">
      <c r="B1157" s="123">
        <v>42065</v>
      </c>
    </row>
    <row r="1158" spans="2:2" x14ac:dyDescent="0.3">
      <c r="B1158" s="123">
        <v>42066</v>
      </c>
    </row>
    <row r="1159" spans="2:2" x14ac:dyDescent="0.3">
      <c r="B1159" s="123">
        <v>42067</v>
      </c>
    </row>
    <row r="1160" spans="2:2" x14ac:dyDescent="0.3">
      <c r="B1160" s="123">
        <v>42068</v>
      </c>
    </row>
    <row r="1161" spans="2:2" x14ac:dyDescent="0.3">
      <c r="B1161" s="123">
        <v>42069</v>
      </c>
    </row>
    <row r="1162" spans="2:2" x14ac:dyDescent="0.3">
      <c r="B1162" s="123">
        <v>42070</v>
      </c>
    </row>
    <row r="1163" spans="2:2" x14ac:dyDescent="0.3">
      <c r="B1163" s="123">
        <v>42071</v>
      </c>
    </row>
    <row r="1164" spans="2:2" x14ac:dyDescent="0.3">
      <c r="B1164" s="123">
        <v>42072</v>
      </c>
    </row>
    <row r="1165" spans="2:2" x14ac:dyDescent="0.3">
      <c r="B1165" s="123">
        <v>42073</v>
      </c>
    </row>
    <row r="1166" spans="2:2" x14ac:dyDescent="0.3">
      <c r="B1166" s="123">
        <v>42074</v>
      </c>
    </row>
    <row r="1167" spans="2:2" x14ac:dyDescent="0.3">
      <c r="B1167" s="123">
        <v>42075</v>
      </c>
    </row>
    <row r="1168" spans="2:2" x14ac:dyDescent="0.3">
      <c r="B1168" s="123">
        <v>42076</v>
      </c>
    </row>
    <row r="1169" spans="2:2" x14ac:dyDescent="0.3">
      <c r="B1169" s="123">
        <v>42077</v>
      </c>
    </row>
    <row r="1170" spans="2:2" x14ac:dyDescent="0.3">
      <c r="B1170" s="123">
        <v>42078</v>
      </c>
    </row>
    <row r="1171" spans="2:2" x14ac:dyDescent="0.3">
      <c r="B1171" s="123">
        <v>42079</v>
      </c>
    </row>
    <row r="1172" spans="2:2" x14ac:dyDescent="0.3">
      <c r="B1172" s="123">
        <v>42080</v>
      </c>
    </row>
    <row r="1173" spans="2:2" x14ac:dyDescent="0.3">
      <c r="B1173" s="123">
        <v>42081</v>
      </c>
    </row>
    <row r="1174" spans="2:2" x14ac:dyDescent="0.3">
      <c r="B1174" s="123">
        <v>42082</v>
      </c>
    </row>
    <row r="1175" spans="2:2" x14ac:dyDescent="0.3">
      <c r="B1175" s="123">
        <v>42083</v>
      </c>
    </row>
    <row r="1176" spans="2:2" x14ac:dyDescent="0.3">
      <c r="B1176" s="123">
        <v>42084</v>
      </c>
    </row>
    <row r="1177" spans="2:2" x14ac:dyDescent="0.3">
      <c r="B1177" s="123">
        <v>42085</v>
      </c>
    </row>
    <row r="1178" spans="2:2" x14ac:dyDescent="0.3">
      <c r="B1178" s="123">
        <v>42086</v>
      </c>
    </row>
    <row r="1179" spans="2:2" x14ac:dyDescent="0.3">
      <c r="B1179" s="123">
        <v>42087</v>
      </c>
    </row>
    <row r="1180" spans="2:2" x14ac:dyDescent="0.3">
      <c r="B1180" s="123">
        <v>42088</v>
      </c>
    </row>
    <row r="1181" spans="2:2" x14ac:dyDescent="0.3">
      <c r="B1181" s="123">
        <v>42089</v>
      </c>
    </row>
    <row r="1182" spans="2:2" x14ac:dyDescent="0.3">
      <c r="B1182" s="123">
        <v>42090</v>
      </c>
    </row>
    <row r="1183" spans="2:2" x14ac:dyDescent="0.3">
      <c r="B1183" s="123">
        <v>42091</v>
      </c>
    </row>
    <row r="1184" spans="2:2" x14ac:dyDescent="0.3">
      <c r="B1184" s="123">
        <v>42092</v>
      </c>
    </row>
    <row r="1185" spans="2:2" x14ac:dyDescent="0.3">
      <c r="B1185" s="123">
        <v>42093</v>
      </c>
    </row>
    <row r="1186" spans="2:2" x14ac:dyDescent="0.3">
      <c r="B1186" s="123">
        <v>42094</v>
      </c>
    </row>
    <row r="1187" spans="2:2" x14ac:dyDescent="0.3">
      <c r="B1187" s="123">
        <v>42095</v>
      </c>
    </row>
    <row r="1188" spans="2:2" x14ac:dyDescent="0.3">
      <c r="B1188" s="123">
        <v>42096</v>
      </c>
    </row>
    <row r="1189" spans="2:2" x14ac:dyDescent="0.3">
      <c r="B1189" s="123">
        <v>42097</v>
      </c>
    </row>
    <row r="1190" spans="2:2" x14ac:dyDescent="0.3">
      <c r="B1190" s="123">
        <v>42098</v>
      </c>
    </row>
    <row r="1191" spans="2:2" x14ac:dyDescent="0.3">
      <c r="B1191" s="123">
        <v>42099</v>
      </c>
    </row>
    <row r="1192" spans="2:2" x14ac:dyDescent="0.3">
      <c r="B1192" s="123">
        <v>42100</v>
      </c>
    </row>
    <row r="1193" spans="2:2" x14ac:dyDescent="0.3">
      <c r="B1193" s="123">
        <v>42101</v>
      </c>
    </row>
    <row r="1194" spans="2:2" x14ac:dyDescent="0.3">
      <c r="B1194" s="123">
        <v>42102</v>
      </c>
    </row>
    <row r="1195" spans="2:2" x14ac:dyDescent="0.3">
      <c r="B1195" s="123">
        <v>42103</v>
      </c>
    </row>
    <row r="1196" spans="2:2" x14ac:dyDescent="0.3">
      <c r="B1196" s="123">
        <v>42104</v>
      </c>
    </row>
    <row r="1197" spans="2:2" x14ac:dyDescent="0.3">
      <c r="B1197" s="123">
        <v>42105</v>
      </c>
    </row>
    <row r="1198" spans="2:2" x14ac:dyDescent="0.3">
      <c r="B1198" s="123">
        <v>42106</v>
      </c>
    </row>
    <row r="1199" spans="2:2" x14ac:dyDescent="0.3">
      <c r="B1199" s="123">
        <v>42107</v>
      </c>
    </row>
    <row r="1200" spans="2:2" x14ac:dyDescent="0.3">
      <c r="B1200" s="123">
        <v>42108</v>
      </c>
    </row>
    <row r="1201" spans="2:2" x14ac:dyDescent="0.3">
      <c r="B1201" s="123">
        <v>42109</v>
      </c>
    </row>
    <row r="1202" spans="2:2" x14ac:dyDescent="0.3">
      <c r="B1202" s="123">
        <v>42110</v>
      </c>
    </row>
    <row r="1203" spans="2:2" x14ac:dyDescent="0.3">
      <c r="B1203" s="123">
        <v>42111</v>
      </c>
    </row>
    <row r="1204" spans="2:2" x14ac:dyDescent="0.3">
      <c r="B1204" s="123">
        <v>42112</v>
      </c>
    </row>
    <row r="1205" spans="2:2" x14ac:dyDescent="0.3">
      <c r="B1205" s="123">
        <v>42113</v>
      </c>
    </row>
    <row r="1206" spans="2:2" x14ac:dyDescent="0.3">
      <c r="B1206" s="123">
        <v>42114</v>
      </c>
    </row>
    <row r="1207" spans="2:2" x14ac:dyDescent="0.3">
      <c r="B1207" s="123">
        <v>42115</v>
      </c>
    </row>
    <row r="1208" spans="2:2" x14ac:dyDescent="0.3">
      <c r="B1208" s="123">
        <v>42116</v>
      </c>
    </row>
    <row r="1209" spans="2:2" x14ac:dyDescent="0.3">
      <c r="B1209" s="123">
        <v>42117</v>
      </c>
    </row>
    <row r="1210" spans="2:2" x14ac:dyDescent="0.3">
      <c r="B1210" s="123">
        <v>42118</v>
      </c>
    </row>
    <row r="1211" spans="2:2" x14ac:dyDescent="0.3">
      <c r="B1211" s="123">
        <v>42119</v>
      </c>
    </row>
    <row r="1212" spans="2:2" x14ac:dyDescent="0.3">
      <c r="B1212" s="123">
        <v>42120</v>
      </c>
    </row>
    <row r="1213" spans="2:2" x14ac:dyDescent="0.3">
      <c r="B1213" s="123">
        <v>42121</v>
      </c>
    </row>
    <row r="1214" spans="2:2" x14ac:dyDescent="0.3">
      <c r="B1214" s="123">
        <v>42122</v>
      </c>
    </row>
    <row r="1215" spans="2:2" x14ac:dyDescent="0.3">
      <c r="B1215" s="123">
        <v>42123</v>
      </c>
    </row>
    <row r="1216" spans="2:2" x14ac:dyDescent="0.3">
      <c r="B1216" s="123">
        <v>42124</v>
      </c>
    </row>
    <row r="1217" spans="2:2" x14ac:dyDescent="0.3">
      <c r="B1217" s="123">
        <v>42125</v>
      </c>
    </row>
    <row r="1218" spans="2:2" x14ac:dyDescent="0.3">
      <c r="B1218" s="123">
        <v>42126</v>
      </c>
    </row>
    <row r="1219" spans="2:2" x14ac:dyDescent="0.3">
      <c r="B1219" s="123">
        <v>42127</v>
      </c>
    </row>
    <row r="1220" spans="2:2" x14ac:dyDescent="0.3">
      <c r="B1220" s="123">
        <v>42128</v>
      </c>
    </row>
    <row r="1221" spans="2:2" x14ac:dyDescent="0.3">
      <c r="B1221" s="123">
        <v>42129</v>
      </c>
    </row>
    <row r="1222" spans="2:2" x14ac:dyDescent="0.3">
      <c r="B1222" s="123">
        <v>42130</v>
      </c>
    </row>
    <row r="1223" spans="2:2" x14ac:dyDescent="0.3">
      <c r="B1223" s="123">
        <v>42131</v>
      </c>
    </row>
    <row r="1224" spans="2:2" x14ac:dyDescent="0.3">
      <c r="B1224" s="123">
        <v>42132</v>
      </c>
    </row>
    <row r="1225" spans="2:2" x14ac:dyDescent="0.3">
      <c r="B1225" s="123">
        <v>42133</v>
      </c>
    </row>
    <row r="1226" spans="2:2" x14ac:dyDescent="0.3">
      <c r="B1226" s="123">
        <v>42134</v>
      </c>
    </row>
    <row r="1227" spans="2:2" x14ac:dyDescent="0.3">
      <c r="B1227" s="123">
        <v>42135</v>
      </c>
    </row>
    <row r="1228" spans="2:2" x14ac:dyDescent="0.3">
      <c r="B1228" s="123">
        <v>42136</v>
      </c>
    </row>
    <row r="1229" spans="2:2" x14ac:dyDescent="0.3">
      <c r="B1229" s="123">
        <v>42137</v>
      </c>
    </row>
    <row r="1230" spans="2:2" x14ac:dyDescent="0.3">
      <c r="B1230" s="123">
        <v>42138</v>
      </c>
    </row>
    <row r="1231" spans="2:2" x14ac:dyDescent="0.3">
      <c r="B1231" s="123">
        <v>42139</v>
      </c>
    </row>
    <row r="1232" spans="2:2" x14ac:dyDescent="0.3">
      <c r="B1232" s="123">
        <v>42140</v>
      </c>
    </row>
    <row r="1233" spans="2:2" x14ac:dyDescent="0.3">
      <c r="B1233" s="123">
        <v>42141</v>
      </c>
    </row>
    <row r="1234" spans="2:2" x14ac:dyDescent="0.3">
      <c r="B1234" s="123">
        <v>42142</v>
      </c>
    </row>
    <row r="1235" spans="2:2" x14ac:dyDescent="0.3">
      <c r="B1235" s="123">
        <v>42143</v>
      </c>
    </row>
    <row r="1236" spans="2:2" x14ac:dyDescent="0.3">
      <c r="B1236" s="123">
        <v>42144</v>
      </c>
    </row>
    <row r="1237" spans="2:2" x14ac:dyDescent="0.3">
      <c r="B1237" s="123">
        <v>42145</v>
      </c>
    </row>
    <row r="1238" spans="2:2" x14ac:dyDescent="0.3">
      <c r="B1238" s="123">
        <v>42146</v>
      </c>
    </row>
    <row r="1239" spans="2:2" x14ac:dyDescent="0.3">
      <c r="B1239" s="123">
        <v>42147</v>
      </c>
    </row>
    <row r="1240" spans="2:2" x14ac:dyDescent="0.3">
      <c r="B1240" s="123">
        <v>42148</v>
      </c>
    </row>
    <row r="1241" spans="2:2" x14ac:dyDescent="0.3">
      <c r="B1241" s="123">
        <v>42149</v>
      </c>
    </row>
    <row r="1242" spans="2:2" x14ac:dyDescent="0.3">
      <c r="B1242" s="123">
        <v>42150</v>
      </c>
    </row>
    <row r="1243" spans="2:2" x14ac:dyDescent="0.3">
      <c r="B1243" s="123">
        <v>42151</v>
      </c>
    </row>
    <row r="1244" spans="2:2" x14ac:dyDescent="0.3">
      <c r="B1244" s="123">
        <v>42152</v>
      </c>
    </row>
    <row r="1245" spans="2:2" x14ac:dyDescent="0.3">
      <c r="B1245" s="123">
        <v>42153</v>
      </c>
    </row>
    <row r="1246" spans="2:2" x14ac:dyDescent="0.3">
      <c r="B1246" s="123">
        <v>42154</v>
      </c>
    </row>
    <row r="1247" spans="2:2" x14ac:dyDescent="0.3">
      <c r="B1247" s="123">
        <v>42155</v>
      </c>
    </row>
    <row r="1248" spans="2:2" x14ac:dyDescent="0.3">
      <c r="B1248" s="123">
        <v>42156</v>
      </c>
    </row>
    <row r="1249" spans="2:2" x14ac:dyDescent="0.3">
      <c r="B1249" s="123">
        <v>42157</v>
      </c>
    </row>
    <row r="1250" spans="2:2" x14ac:dyDescent="0.3">
      <c r="B1250" s="123">
        <v>42158</v>
      </c>
    </row>
    <row r="1251" spans="2:2" x14ac:dyDescent="0.3">
      <c r="B1251" s="123">
        <v>42159</v>
      </c>
    </row>
    <row r="1252" spans="2:2" x14ac:dyDescent="0.3">
      <c r="B1252" s="123">
        <v>42160</v>
      </c>
    </row>
    <row r="1253" spans="2:2" x14ac:dyDescent="0.3">
      <c r="B1253" s="123">
        <v>42161</v>
      </c>
    </row>
    <row r="1254" spans="2:2" x14ac:dyDescent="0.3">
      <c r="B1254" s="123">
        <v>42162</v>
      </c>
    </row>
    <row r="1255" spans="2:2" x14ac:dyDescent="0.3">
      <c r="B1255" s="123">
        <v>42163</v>
      </c>
    </row>
    <row r="1256" spans="2:2" x14ac:dyDescent="0.3">
      <c r="B1256" s="123">
        <v>42164</v>
      </c>
    </row>
    <row r="1257" spans="2:2" x14ac:dyDescent="0.3">
      <c r="B1257" s="123">
        <v>42165</v>
      </c>
    </row>
    <row r="1258" spans="2:2" x14ac:dyDescent="0.3">
      <c r="B1258" s="123">
        <v>42166</v>
      </c>
    </row>
    <row r="1259" spans="2:2" x14ac:dyDescent="0.3">
      <c r="B1259" s="123">
        <v>42167</v>
      </c>
    </row>
    <row r="1260" spans="2:2" x14ac:dyDescent="0.3">
      <c r="B1260" s="123">
        <v>42168</v>
      </c>
    </row>
    <row r="1261" spans="2:2" x14ac:dyDescent="0.3">
      <c r="B1261" s="123">
        <v>42169</v>
      </c>
    </row>
    <row r="1262" spans="2:2" x14ac:dyDescent="0.3">
      <c r="B1262" s="123">
        <v>42170</v>
      </c>
    </row>
    <row r="1263" spans="2:2" x14ac:dyDescent="0.3">
      <c r="B1263" s="123">
        <v>42171</v>
      </c>
    </row>
    <row r="1264" spans="2:2" x14ac:dyDescent="0.3">
      <c r="B1264" s="123">
        <v>42172</v>
      </c>
    </row>
    <row r="1265" spans="2:2" x14ac:dyDescent="0.3">
      <c r="B1265" s="123">
        <v>42173</v>
      </c>
    </row>
    <row r="1266" spans="2:2" x14ac:dyDescent="0.3">
      <c r="B1266" s="123">
        <v>42174</v>
      </c>
    </row>
    <row r="1267" spans="2:2" x14ac:dyDescent="0.3">
      <c r="B1267" s="123">
        <v>42175</v>
      </c>
    </row>
    <row r="1268" spans="2:2" x14ac:dyDescent="0.3">
      <c r="B1268" s="123">
        <v>42176</v>
      </c>
    </row>
    <row r="1269" spans="2:2" x14ac:dyDescent="0.3">
      <c r="B1269" s="123">
        <v>42177</v>
      </c>
    </row>
    <row r="1270" spans="2:2" x14ac:dyDescent="0.3">
      <c r="B1270" s="123">
        <v>42178</v>
      </c>
    </row>
    <row r="1271" spans="2:2" x14ac:dyDescent="0.3">
      <c r="B1271" s="123">
        <v>42179</v>
      </c>
    </row>
    <row r="1272" spans="2:2" x14ac:dyDescent="0.3">
      <c r="B1272" s="123">
        <v>42180</v>
      </c>
    </row>
    <row r="1273" spans="2:2" x14ac:dyDescent="0.3">
      <c r="B1273" s="123">
        <v>42181</v>
      </c>
    </row>
    <row r="1274" spans="2:2" x14ac:dyDescent="0.3">
      <c r="B1274" s="123">
        <v>42182</v>
      </c>
    </row>
    <row r="1275" spans="2:2" x14ac:dyDescent="0.3">
      <c r="B1275" s="123">
        <v>42183</v>
      </c>
    </row>
    <row r="1276" spans="2:2" x14ac:dyDescent="0.3">
      <c r="B1276" s="123">
        <v>42184</v>
      </c>
    </row>
    <row r="1277" spans="2:2" x14ac:dyDescent="0.3">
      <c r="B1277" s="123">
        <v>42185</v>
      </c>
    </row>
    <row r="1278" spans="2:2" x14ac:dyDescent="0.3">
      <c r="B1278" s="123">
        <v>42186</v>
      </c>
    </row>
    <row r="1279" spans="2:2" x14ac:dyDescent="0.3">
      <c r="B1279" s="123">
        <v>42187</v>
      </c>
    </row>
    <row r="1280" spans="2:2" x14ac:dyDescent="0.3">
      <c r="B1280" s="123">
        <v>42188</v>
      </c>
    </row>
    <row r="1281" spans="2:2" x14ac:dyDescent="0.3">
      <c r="B1281" s="123">
        <v>42189</v>
      </c>
    </row>
    <row r="1282" spans="2:2" x14ac:dyDescent="0.3">
      <c r="B1282" s="123">
        <v>42190</v>
      </c>
    </row>
    <row r="1283" spans="2:2" x14ac:dyDescent="0.3">
      <c r="B1283" s="123">
        <v>42191</v>
      </c>
    </row>
    <row r="1284" spans="2:2" x14ac:dyDescent="0.3">
      <c r="B1284" s="123">
        <v>42192</v>
      </c>
    </row>
    <row r="1285" spans="2:2" x14ac:dyDescent="0.3">
      <c r="B1285" s="123">
        <v>42193</v>
      </c>
    </row>
    <row r="1286" spans="2:2" x14ac:dyDescent="0.3">
      <c r="B1286" s="123">
        <v>42194</v>
      </c>
    </row>
    <row r="1287" spans="2:2" x14ac:dyDescent="0.3">
      <c r="B1287" s="123">
        <v>42195</v>
      </c>
    </row>
    <row r="1288" spans="2:2" x14ac:dyDescent="0.3">
      <c r="B1288" s="123">
        <v>42196</v>
      </c>
    </row>
    <row r="1289" spans="2:2" x14ac:dyDescent="0.3">
      <c r="B1289" s="123">
        <v>42197</v>
      </c>
    </row>
    <row r="1290" spans="2:2" x14ac:dyDescent="0.3">
      <c r="B1290" s="123">
        <v>42198</v>
      </c>
    </row>
    <row r="1291" spans="2:2" x14ac:dyDescent="0.3">
      <c r="B1291" s="123">
        <v>42199</v>
      </c>
    </row>
    <row r="1292" spans="2:2" x14ac:dyDescent="0.3">
      <c r="B1292" s="123">
        <v>42200</v>
      </c>
    </row>
    <row r="1293" spans="2:2" x14ac:dyDescent="0.3">
      <c r="B1293" s="123">
        <v>42201</v>
      </c>
    </row>
    <row r="1294" spans="2:2" x14ac:dyDescent="0.3">
      <c r="B1294" s="123">
        <v>42202</v>
      </c>
    </row>
    <row r="1295" spans="2:2" x14ac:dyDescent="0.3">
      <c r="B1295" s="123">
        <v>42203</v>
      </c>
    </row>
    <row r="1296" spans="2:2" x14ac:dyDescent="0.3">
      <c r="B1296" s="123">
        <v>42204</v>
      </c>
    </row>
    <row r="1297" spans="2:2" x14ac:dyDescent="0.3">
      <c r="B1297" s="123">
        <v>42205</v>
      </c>
    </row>
    <row r="1298" spans="2:2" x14ac:dyDescent="0.3">
      <c r="B1298" s="123">
        <v>42206</v>
      </c>
    </row>
    <row r="1299" spans="2:2" x14ac:dyDescent="0.3">
      <c r="B1299" s="123">
        <v>42207</v>
      </c>
    </row>
    <row r="1300" spans="2:2" x14ac:dyDescent="0.3">
      <c r="B1300" s="123">
        <v>42208</v>
      </c>
    </row>
    <row r="1301" spans="2:2" x14ac:dyDescent="0.3">
      <c r="B1301" s="123">
        <v>42209</v>
      </c>
    </row>
    <row r="1302" spans="2:2" x14ac:dyDescent="0.3">
      <c r="B1302" s="123">
        <v>42210</v>
      </c>
    </row>
    <row r="1303" spans="2:2" x14ac:dyDescent="0.3">
      <c r="B1303" s="123">
        <v>42211</v>
      </c>
    </row>
    <row r="1304" spans="2:2" x14ac:dyDescent="0.3">
      <c r="B1304" s="123">
        <v>42212</v>
      </c>
    </row>
    <row r="1305" spans="2:2" x14ac:dyDescent="0.3">
      <c r="B1305" s="123">
        <v>42213</v>
      </c>
    </row>
    <row r="1306" spans="2:2" x14ac:dyDescent="0.3">
      <c r="B1306" s="123">
        <v>42214</v>
      </c>
    </row>
    <row r="1307" spans="2:2" x14ac:dyDescent="0.3">
      <c r="B1307" s="123">
        <v>42215</v>
      </c>
    </row>
    <row r="1308" spans="2:2" x14ac:dyDescent="0.3">
      <c r="B1308" s="123">
        <v>42216</v>
      </c>
    </row>
    <row r="1309" spans="2:2" x14ac:dyDescent="0.3">
      <c r="B1309" s="123">
        <v>42217</v>
      </c>
    </row>
    <row r="1310" spans="2:2" x14ac:dyDescent="0.3">
      <c r="B1310" s="123">
        <v>42218</v>
      </c>
    </row>
    <row r="1311" spans="2:2" x14ac:dyDescent="0.3">
      <c r="B1311" s="123">
        <v>42219</v>
      </c>
    </row>
    <row r="1312" spans="2:2" x14ac:dyDescent="0.3">
      <c r="B1312" s="123">
        <v>42220</v>
      </c>
    </row>
    <row r="1313" spans="2:2" x14ac:dyDescent="0.3">
      <c r="B1313" s="123">
        <v>42221</v>
      </c>
    </row>
    <row r="1314" spans="2:2" x14ac:dyDescent="0.3">
      <c r="B1314" s="123">
        <v>42222</v>
      </c>
    </row>
    <row r="1315" spans="2:2" x14ac:dyDescent="0.3">
      <c r="B1315" s="123">
        <v>42223</v>
      </c>
    </row>
    <row r="1316" spans="2:2" x14ac:dyDescent="0.3">
      <c r="B1316" s="123">
        <v>42224</v>
      </c>
    </row>
    <row r="1317" spans="2:2" x14ac:dyDescent="0.3">
      <c r="B1317" s="123">
        <v>42225</v>
      </c>
    </row>
    <row r="1318" spans="2:2" x14ac:dyDescent="0.3">
      <c r="B1318" s="123">
        <v>42226</v>
      </c>
    </row>
    <row r="1319" spans="2:2" x14ac:dyDescent="0.3">
      <c r="B1319" s="123">
        <v>42227</v>
      </c>
    </row>
    <row r="1320" spans="2:2" x14ac:dyDescent="0.3">
      <c r="B1320" s="123">
        <v>42228</v>
      </c>
    </row>
    <row r="1321" spans="2:2" x14ac:dyDescent="0.3">
      <c r="B1321" s="123">
        <v>42229</v>
      </c>
    </row>
    <row r="1322" spans="2:2" x14ac:dyDescent="0.3">
      <c r="B1322" s="123">
        <v>42230</v>
      </c>
    </row>
    <row r="1323" spans="2:2" x14ac:dyDescent="0.3">
      <c r="B1323" s="123">
        <v>42231</v>
      </c>
    </row>
    <row r="1324" spans="2:2" x14ac:dyDescent="0.3">
      <c r="B1324" s="123">
        <v>42232</v>
      </c>
    </row>
    <row r="1325" spans="2:2" x14ac:dyDescent="0.3">
      <c r="B1325" s="123">
        <v>42233</v>
      </c>
    </row>
    <row r="1326" spans="2:2" x14ac:dyDescent="0.3">
      <c r="B1326" s="123">
        <v>42234</v>
      </c>
    </row>
    <row r="1327" spans="2:2" x14ac:dyDescent="0.3">
      <c r="B1327" s="123">
        <v>42235</v>
      </c>
    </row>
    <row r="1328" spans="2:2" x14ac:dyDescent="0.3">
      <c r="B1328" s="123">
        <v>42236</v>
      </c>
    </row>
    <row r="1329" spans="2:2" x14ac:dyDescent="0.3">
      <c r="B1329" s="123">
        <v>42237</v>
      </c>
    </row>
    <row r="1330" spans="2:2" x14ac:dyDescent="0.3">
      <c r="B1330" s="123">
        <v>42238</v>
      </c>
    </row>
    <row r="1331" spans="2:2" x14ac:dyDescent="0.3">
      <c r="B1331" s="123">
        <v>42239</v>
      </c>
    </row>
    <row r="1332" spans="2:2" x14ac:dyDescent="0.3">
      <c r="B1332" s="123">
        <v>42240</v>
      </c>
    </row>
    <row r="1333" spans="2:2" x14ac:dyDescent="0.3">
      <c r="B1333" s="123">
        <v>42241</v>
      </c>
    </row>
    <row r="1334" spans="2:2" x14ac:dyDescent="0.3">
      <c r="B1334" s="123">
        <v>42242</v>
      </c>
    </row>
    <row r="1335" spans="2:2" x14ac:dyDescent="0.3">
      <c r="B1335" s="123">
        <v>42243</v>
      </c>
    </row>
    <row r="1336" spans="2:2" x14ac:dyDescent="0.3">
      <c r="B1336" s="123">
        <v>42244</v>
      </c>
    </row>
    <row r="1337" spans="2:2" x14ac:dyDescent="0.3">
      <c r="B1337" s="123">
        <v>42245</v>
      </c>
    </row>
    <row r="1338" spans="2:2" x14ac:dyDescent="0.3">
      <c r="B1338" s="123">
        <v>42246</v>
      </c>
    </row>
    <row r="1339" spans="2:2" x14ac:dyDescent="0.3">
      <c r="B1339" s="123">
        <v>42247</v>
      </c>
    </row>
    <row r="1340" spans="2:2" x14ac:dyDescent="0.3">
      <c r="B1340" s="123">
        <v>42248</v>
      </c>
    </row>
    <row r="1341" spans="2:2" x14ac:dyDescent="0.3">
      <c r="B1341" s="123">
        <v>42249</v>
      </c>
    </row>
    <row r="1342" spans="2:2" x14ac:dyDescent="0.3">
      <c r="B1342" s="123">
        <v>42250</v>
      </c>
    </row>
    <row r="1343" spans="2:2" x14ac:dyDescent="0.3">
      <c r="B1343" s="123">
        <v>42251</v>
      </c>
    </row>
    <row r="1344" spans="2:2" x14ac:dyDescent="0.3">
      <c r="B1344" s="123">
        <v>42252</v>
      </c>
    </row>
    <row r="1345" spans="2:2" x14ac:dyDescent="0.3">
      <c r="B1345" s="123">
        <v>42253</v>
      </c>
    </row>
    <row r="1346" spans="2:2" x14ac:dyDescent="0.3">
      <c r="B1346" s="123">
        <v>42254</v>
      </c>
    </row>
    <row r="1347" spans="2:2" x14ac:dyDescent="0.3">
      <c r="B1347" s="123">
        <v>42255</v>
      </c>
    </row>
    <row r="1348" spans="2:2" x14ac:dyDescent="0.3">
      <c r="B1348" s="123">
        <v>42256</v>
      </c>
    </row>
    <row r="1349" spans="2:2" x14ac:dyDescent="0.3">
      <c r="B1349" s="123">
        <v>42257</v>
      </c>
    </row>
    <row r="1350" spans="2:2" x14ac:dyDescent="0.3">
      <c r="B1350" s="123">
        <v>42258</v>
      </c>
    </row>
    <row r="1351" spans="2:2" x14ac:dyDescent="0.3">
      <c r="B1351" s="123">
        <v>42259</v>
      </c>
    </row>
    <row r="1352" spans="2:2" x14ac:dyDescent="0.3">
      <c r="B1352" s="123">
        <v>42260</v>
      </c>
    </row>
    <row r="1353" spans="2:2" x14ac:dyDescent="0.3">
      <c r="B1353" s="123">
        <v>42261</v>
      </c>
    </row>
    <row r="1354" spans="2:2" x14ac:dyDescent="0.3">
      <c r="B1354" s="123">
        <v>42262</v>
      </c>
    </row>
    <row r="1355" spans="2:2" x14ac:dyDescent="0.3">
      <c r="B1355" s="123">
        <v>42263</v>
      </c>
    </row>
    <row r="1356" spans="2:2" x14ac:dyDescent="0.3">
      <c r="B1356" s="123">
        <v>42264</v>
      </c>
    </row>
    <row r="1357" spans="2:2" x14ac:dyDescent="0.3">
      <c r="B1357" s="123">
        <v>42265</v>
      </c>
    </row>
    <row r="1358" spans="2:2" x14ac:dyDescent="0.3">
      <c r="B1358" s="123">
        <v>42266</v>
      </c>
    </row>
    <row r="1359" spans="2:2" x14ac:dyDescent="0.3">
      <c r="B1359" s="123">
        <v>42267</v>
      </c>
    </row>
    <row r="1360" spans="2:2" x14ac:dyDescent="0.3">
      <c r="B1360" s="123">
        <v>42268</v>
      </c>
    </row>
    <row r="1361" spans="2:2" x14ac:dyDescent="0.3">
      <c r="B1361" s="123">
        <v>42269</v>
      </c>
    </row>
    <row r="1362" spans="2:2" x14ac:dyDescent="0.3">
      <c r="B1362" s="123">
        <v>42270</v>
      </c>
    </row>
    <row r="1363" spans="2:2" x14ac:dyDescent="0.3">
      <c r="B1363" s="123">
        <v>42271</v>
      </c>
    </row>
    <row r="1364" spans="2:2" x14ac:dyDescent="0.3">
      <c r="B1364" s="123">
        <v>42272</v>
      </c>
    </row>
    <row r="1365" spans="2:2" x14ac:dyDescent="0.3">
      <c r="B1365" s="123">
        <v>42273</v>
      </c>
    </row>
    <row r="1366" spans="2:2" x14ac:dyDescent="0.3">
      <c r="B1366" s="123">
        <v>42274</v>
      </c>
    </row>
    <row r="1367" spans="2:2" x14ac:dyDescent="0.3">
      <c r="B1367" s="123">
        <v>42275</v>
      </c>
    </row>
    <row r="1368" spans="2:2" x14ac:dyDescent="0.3">
      <c r="B1368" s="123">
        <v>42276</v>
      </c>
    </row>
    <row r="1369" spans="2:2" x14ac:dyDescent="0.3">
      <c r="B1369" s="123">
        <v>42277</v>
      </c>
    </row>
    <row r="1370" spans="2:2" x14ac:dyDescent="0.3">
      <c r="B1370" s="123">
        <v>42278</v>
      </c>
    </row>
    <row r="1371" spans="2:2" x14ac:dyDescent="0.3">
      <c r="B1371" s="123">
        <v>42279</v>
      </c>
    </row>
    <row r="1372" spans="2:2" x14ac:dyDescent="0.3">
      <c r="B1372" s="123">
        <v>42280</v>
      </c>
    </row>
    <row r="1373" spans="2:2" x14ac:dyDescent="0.3">
      <c r="B1373" s="123">
        <v>42281</v>
      </c>
    </row>
    <row r="1374" spans="2:2" x14ac:dyDescent="0.3">
      <c r="B1374" s="123">
        <v>42282</v>
      </c>
    </row>
    <row r="1375" spans="2:2" x14ac:dyDescent="0.3">
      <c r="B1375" s="123">
        <v>42283</v>
      </c>
    </row>
    <row r="1376" spans="2:2" x14ac:dyDescent="0.3">
      <c r="B1376" s="123">
        <v>42284</v>
      </c>
    </row>
    <row r="1377" spans="2:2" x14ac:dyDescent="0.3">
      <c r="B1377" s="123">
        <v>42285</v>
      </c>
    </row>
    <row r="1378" spans="2:2" x14ac:dyDescent="0.3">
      <c r="B1378" s="123">
        <v>42286</v>
      </c>
    </row>
    <row r="1379" spans="2:2" x14ac:dyDescent="0.3">
      <c r="B1379" s="123">
        <v>42287</v>
      </c>
    </row>
    <row r="1380" spans="2:2" x14ac:dyDescent="0.3">
      <c r="B1380" s="123">
        <v>42288</v>
      </c>
    </row>
    <row r="1381" spans="2:2" x14ac:dyDescent="0.3">
      <c r="B1381" s="123">
        <v>42289</v>
      </c>
    </row>
    <row r="1382" spans="2:2" x14ac:dyDescent="0.3">
      <c r="B1382" s="123">
        <v>42290</v>
      </c>
    </row>
    <row r="1383" spans="2:2" x14ac:dyDescent="0.3">
      <c r="B1383" s="123">
        <v>42291</v>
      </c>
    </row>
    <row r="1384" spans="2:2" x14ac:dyDescent="0.3">
      <c r="B1384" s="123">
        <v>42292</v>
      </c>
    </row>
    <row r="1385" spans="2:2" x14ac:dyDescent="0.3">
      <c r="B1385" s="123">
        <v>42293</v>
      </c>
    </row>
    <row r="1386" spans="2:2" x14ac:dyDescent="0.3">
      <c r="B1386" s="123">
        <v>42294</v>
      </c>
    </row>
    <row r="1387" spans="2:2" x14ac:dyDescent="0.3">
      <c r="B1387" s="123">
        <v>42295</v>
      </c>
    </row>
    <row r="1388" spans="2:2" x14ac:dyDescent="0.3">
      <c r="B1388" s="123">
        <v>42296</v>
      </c>
    </row>
    <row r="1389" spans="2:2" x14ac:dyDescent="0.3">
      <c r="B1389" s="123">
        <v>42297</v>
      </c>
    </row>
    <row r="1390" spans="2:2" x14ac:dyDescent="0.3">
      <c r="B1390" s="123">
        <v>42298</v>
      </c>
    </row>
    <row r="1391" spans="2:2" x14ac:dyDescent="0.3">
      <c r="B1391" s="123">
        <v>42299</v>
      </c>
    </row>
    <row r="1392" spans="2:2" x14ac:dyDescent="0.3">
      <c r="B1392" s="123">
        <v>42300</v>
      </c>
    </row>
    <row r="1393" spans="2:2" x14ac:dyDescent="0.3">
      <c r="B1393" s="123">
        <v>42301</v>
      </c>
    </row>
    <row r="1394" spans="2:2" x14ac:dyDescent="0.3">
      <c r="B1394" s="123">
        <v>42302</v>
      </c>
    </row>
    <row r="1395" spans="2:2" x14ac:dyDescent="0.3">
      <c r="B1395" s="123">
        <v>42303</v>
      </c>
    </row>
    <row r="1396" spans="2:2" x14ac:dyDescent="0.3">
      <c r="B1396" s="123">
        <v>42304</v>
      </c>
    </row>
    <row r="1397" spans="2:2" x14ac:dyDescent="0.3">
      <c r="B1397" s="123">
        <v>42305</v>
      </c>
    </row>
    <row r="1398" spans="2:2" x14ac:dyDescent="0.3">
      <c r="B1398" s="123">
        <v>42306</v>
      </c>
    </row>
    <row r="1399" spans="2:2" x14ac:dyDescent="0.3">
      <c r="B1399" s="123">
        <v>42307</v>
      </c>
    </row>
    <row r="1400" spans="2:2" x14ac:dyDescent="0.3">
      <c r="B1400" s="123">
        <v>42308</v>
      </c>
    </row>
    <row r="1401" spans="2:2" x14ac:dyDescent="0.3">
      <c r="B1401" s="123">
        <v>42309</v>
      </c>
    </row>
    <row r="1402" spans="2:2" x14ac:dyDescent="0.3">
      <c r="B1402" s="123">
        <v>42310</v>
      </c>
    </row>
    <row r="1403" spans="2:2" x14ac:dyDescent="0.3">
      <c r="B1403" s="123">
        <v>42311</v>
      </c>
    </row>
    <row r="1404" spans="2:2" x14ac:dyDescent="0.3">
      <c r="B1404" s="123">
        <v>42312</v>
      </c>
    </row>
    <row r="1405" spans="2:2" x14ac:dyDescent="0.3">
      <c r="B1405" s="123">
        <v>42313</v>
      </c>
    </row>
    <row r="1406" spans="2:2" x14ac:dyDescent="0.3">
      <c r="B1406" s="123">
        <v>42314</v>
      </c>
    </row>
    <row r="1407" spans="2:2" x14ac:dyDescent="0.3">
      <c r="B1407" s="123">
        <v>42315</v>
      </c>
    </row>
    <row r="1408" spans="2:2" x14ac:dyDescent="0.3">
      <c r="B1408" s="123">
        <v>42316</v>
      </c>
    </row>
    <row r="1409" spans="2:2" x14ac:dyDescent="0.3">
      <c r="B1409" s="123">
        <v>42317</v>
      </c>
    </row>
    <row r="1410" spans="2:2" x14ac:dyDescent="0.3">
      <c r="B1410" s="123">
        <v>42318</v>
      </c>
    </row>
    <row r="1411" spans="2:2" x14ac:dyDescent="0.3">
      <c r="B1411" s="123">
        <v>42319</v>
      </c>
    </row>
    <row r="1412" spans="2:2" x14ac:dyDescent="0.3">
      <c r="B1412" s="123">
        <v>42320</v>
      </c>
    </row>
    <row r="1413" spans="2:2" x14ac:dyDescent="0.3">
      <c r="B1413" s="123">
        <v>42321</v>
      </c>
    </row>
    <row r="1414" spans="2:2" x14ac:dyDescent="0.3">
      <c r="B1414" s="123">
        <v>42322</v>
      </c>
    </row>
    <row r="1415" spans="2:2" x14ac:dyDescent="0.3">
      <c r="B1415" s="123">
        <v>42323</v>
      </c>
    </row>
    <row r="1416" spans="2:2" x14ac:dyDescent="0.3">
      <c r="B1416" s="123">
        <v>42324</v>
      </c>
    </row>
    <row r="1417" spans="2:2" x14ac:dyDescent="0.3">
      <c r="B1417" s="123">
        <v>42325</v>
      </c>
    </row>
    <row r="1418" spans="2:2" x14ac:dyDescent="0.3">
      <c r="B1418" s="123">
        <v>42326</v>
      </c>
    </row>
    <row r="1419" spans="2:2" x14ac:dyDescent="0.3">
      <c r="B1419" s="123">
        <v>42327</v>
      </c>
    </row>
    <row r="1420" spans="2:2" x14ac:dyDescent="0.3">
      <c r="B1420" s="123">
        <v>42328</v>
      </c>
    </row>
    <row r="1421" spans="2:2" x14ac:dyDescent="0.3">
      <c r="B1421" s="123">
        <v>42329</v>
      </c>
    </row>
    <row r="1422" spans="2:2" x14ac:dyDescent="0.3">
      <c r="B1422" s="123">
        <v>42330</v>
      </c>
    </row>
    <row r="1423" spans="2:2" x14ac:dyDescent="0.3">
      <c r="B1423" s="123">
        <v>42331</v>
      </c>
    </row>
    <row r="1424" spans="2:2" x14ac:dyDescent="0.3">
      <c r="B1424" s="123">
        <v>42332</v>
      </c>
    </row>
    <row r="1425" spans="2:2" x14ac:dyDescent="0.3">
      <c r="B1425" s="123">
        <v>42333</v>
      </c>
    </row>
    <row r="1426" spans="2:2" x14ac:dyDescent="0.3">
      <c r="B1426" s="123">
        <v>42334</v>
      </c>
    </row>
    <row r="1427" spans="2:2" x14ac:dyDescent="0.3">
      <c r="B1427" s="123">
        <v>42335</v>
      </c>
    </row>
    <row r="1428" spans="2:2" x14ac:dyDescent="0.3">
      <c r="B1428" s="123">
        <v>42336</v>
      </c>
    </row>
    <row r="1429" spans="2:2" x14ac:dyDescent="0.3">
      <c r="B1429" s="123">
        <v>42337</v>
      </c>
    </row>
    <row r="1430" spans="2:2" x14ac:dyDescent="0.3">
      <c r="B1430" s="123">
        <v>42338</v>
      </c>
    </row>
    <row r="1431" spans="2:2" x14ac:dyDescent="0.3">
      <c r="B1431" s="123">
        <v>42339</v>
      </c>
    </row>
    <row r="1432" spans="2:2" x14ac:dyDescent="0.3">
      <c r="B1432" s="123">
        <v>42340</v>
      </c>
    </row>
    <row r="1433" spans="2:2" x14ac:dyDescent="0.3">
      <c r="B1433" s="123">
        <v>42341</v>
      </c>
    </row>
    <row r="1434" spans="2:2" x14ac:dyDescent="0.3">
      <c r="B1434" s="123">
        <v>42342</v>
      </c>
    </row>
    <row r="1435" spans="2:2" x14ac:dyDescent="0.3">
      <c r="B1435" s="123">
        <v>42343</v>
      </c>
    </row>
    <row r="1436" spans="2:2" x14ac:dyDescent="0.3">
      <c r="B1436" s="123">
        <v>42344</v>
      </c>
    </row>
    <row r="1437" spans="2:2" x14ac:dyDescent="0.3">
      <c r="B1437" s="123">
        <v>42345</v>
      </c>
    </row>
    <row r="1438" spans="2:2" x14ac:dyDescent="0.3">
      <c r="B1438" s="123">
        <v>42346</v>
      </c>
    </row>
    <row r="1439" spans="2:2" x14ac:dyDescent="0.3">
      <c r="B1439" s="123">
        <v>42347</v>
      </c>
    </row>
    <row r="1440" spans="2:2" x14ac:dyDescent="0.3">
      <c r="B1440" s="123">
        <v>42348</v>
      </c>
    </row>
    <row r="1441" spans="2:2" x14ac:dyDescent="0.3">
      <c r="B1441" s="123">
        <v>42349</v>
      </c>
    </row>
    <row r="1442" spans="2:2" x14ac:dyDescent="0.3">
      <c r="B1442" s="123">
        <v>42350</v>
      </c>
    </row>
    <row r="1443" spans="2:2" x14ac:dyDescent="0.3">
      <c r="B1443" s="123">
        <v>42351</v>
      </c>
    </row>
    <row r="1444" spans="2:2" x14ac:dyDescent="0.3">
      <c r="B1444" s="123">
        <v>42352</v>
      </c>
    </row>
    <row r="1445" spans="2:2" x14ac:dyDescent="0.3">
      <c r="B1445" s="123">
        <v>42353</v>
      </c>
    </row>
    <row r="1446" spans="2:2" x14ac:dyDescent="0.3">
      <c r="B1446" s="123">
        <v>42354</v>
      </c>
    </row>
    <row r="1447" spans="2:2" x14ac:dyDescent="0.3">
      <c r="B1447" s="123">
        <v>42355</v>
      </c>
    </row>
    <row r="1448" spans="2:2" x14ac:dyDescent="0.3">
      <c r="B1448" s="123">
        <v>42356</v>
      </c>
    </row>
    <row r="1449" spans="2:2" x14ac:dyDescent="0.3">
      <c r="B1449" s="123">
        <v>42357</v>
      </c>
    </row>
    <row r="1450" spans="2:2" x14ac:dyDescent="0.3">
      <c r="B1450" s="123">
        <v>42358</v>
      </c>
    </row>
    <row r="1451" spans="2:2" x14ac:dyDescent="0.3">
      <c r="B1451" s="123">
        <v>42359</v>
      </c>
    </row>
    <row r="1452" spans="2:2" x14ac:dyDescent="0.3">
      <c r="B1452" s="123">
        <v>42360</v>
      </c>
    </row>
    <row r="1453" spans="2:2" x14ac:dyDescent="0.3">
      <c r="B1453" s="123">
        <v>42361</v>
      </c>
    </row>
    <row r="1454" spans="2:2" x14ac:dyDescent="0.3">
      <c r="B1454" s="123">
        <v>42362</v>
      </c>
    </row>
    <row r="1455" spans="2:2" x14ac:dyDescent="0.3">
      <c r="B1455" s="123">
        <v>42363</v>
      </c>
    </row>
    <row r="1456" spans="2:2" x14ac:dyDescent="0.3">
      <c r="B1456" s="123">
        <v>42364</v>
      </c>
    </row>
    <row r="1457" spans="2:2" x14ac:dyDescent="0.3">
      <c r="B1457" s="123">
        <v>42365</v>
      </c>
    </row>
    <row r="1458" spans="2:2" x14ac:dyDescent="0.3">
      <c r="B1458" s="123">
        <v>42366</v>
      </c>
    </row>
    <row r="1459" spans="2:2" x14ac:dyDescent="0.3">
      <c r="B1459" s="123">
        <v>42367</v>
      </c>
    </row>
    <row r="1460" spans="2:2" x14ac:dyDescent="0.3">
      <c r="B1460" s="123">
        <v>42368</v>
      </c>
    </row>
    <row r="1461" spans="2:2" x14ac:dyDescent="0.3">
      <c r="B1461" s="123">
        <v>42369</v>
      </c>
    </row>
    <row r="1462" spans="2:2" x14ac:dyDescent="0.3">
      <c r="B1462" s="123">
        <v>42370</v>
      </c>
    </row>
    <row r="1463" spans="2:2" x14ac:dyDescent="0.3">
      <c r="B1463" s="123">
        <v>42371</v>
      </c>
    </row>
    <row r="1464" spans="2:2" x14ac:dyDescent="0.3">
      <c r="B1464" s="123">
        <v>42372</v>
      </c>
    </row>
    <row r="1465" spans="2:2" x14ac:dyDescent="0.3">
      <c r="B1465" s="123">
        <v>42373</v>
      </c>
    </row>
    <row r="1466" spans="2:2" x14ac:dyDescent="0.3">
      <c r="B1466" s="123">
        <v>42374</v>
      </c>
    </row>
    <row r="1467" spans="2:2" x14ac:dyDescent="0.3">
      <c r="B1467" s="123">
        <v>42375</v>
      </c>
    </row>
    <row r="1468" spans="2:2" x14ac:dyDescent="0.3">
      <c r="B1468" s="123">
        <v>42376</v>
      </c>
    </row>
    <row r="1469" spans="2:2" x14ac:dyDescent="0.3">
      <c r="B1469" s="123">
        <v>42377</v>
      </c>
    </row>
    <row r="1470" spans="2:2" x14ac:dyDescent="0.3">
      <c r="B1470" s="123">
        <v>42378</v>
      </c>
    </row>
    <row r="1471" spans="2:2" x14ac:dyDescent="0.3">
      <c r="B1471" s="123">
        <v>42379</v>
      </c>
    </row>
    <row r="1472" spans="2:2" x14ac:dyDescent="0.3">
      <c r="B1472" s="123">
        <v>42380</v>
      </c>
    </row>
    <row r="1473" spans="2:2" x14ac:dyDescent="0.3">
      <c r="B1473" s="123">
        <v>42381</v>
      </c>
    </row>
    <row r="1474" spans="2:2" x14ac:dyDescent="0.3">
      <c r="B1474" s="123">
        <v>42382</v>
      </c>
    </row>
    <row r="1475" spans="2:2" x14ac:dyDescent="0.3">
      <c r="B1475" s="123">
        <v>42383</v>
      </c>
    </row>
    <row r="1476" spans="2:2" x14ac:dyDescent="0.3">
      <c r="B1476" s="123">
        <v>42384</v>
      </c>
    </row>
    <row r="1477" spans="2:2" x14ac:dyDescent="0.3">
      <c r="B1477" s="123">
        <v>42385</v>
      </c>
    </row>
    <row r="1478" spans="2:2" x14ac:dyDescent="0.3">
      <c r="B1478" s="123">
        <v>42386</v>
      </c>
    </row>
    <row r="1479" spans="2:2" x14ac:dyDescent="0.3">
      <c r="B1479" s="123">
        <v>42387</v>
      </c>
    </row>
    <row r="1480" spans="2:2" x14ac:dyDescent="0.3">
      <c r="B1480" s="123">
        <v>42388</v>
      </c>
    </row>
    <row r="1481" spans="2:2" x14ac:dyDescent="0.3">
      <c r="B1481" s="123">
        <v>42389</v>
      </c>
    </row>
    <row r="1482" spans="2:2" x14ac:dyDescent="0.3">
      <c r="B1482" s="123">
        <v>42390</v>
      </c>
    </row>
    <row r="1483" spans="2:2" x14ac:dyDescent="0.3">
      <c r="B1483" s="123">
        <v>42391</v>
      </c>
    </row>
    <row r="1484" spans="2:2" x14ac:dyDescent="0.3">
      <c r="B1484" s="123">
        <v>42392</v>
      </c>
    </row>
    <row r="1485" spans="2:2" x14ac:dyDescent="0.3">
      <c r="B1485" s="123">
        <v>42393</v>
      </c>
    </row>
    <row r="1486" spans="2:2" x14ac:dyDescent="0.3">
      <c r="B1486" s="123">
        <v>42394</v>
      </c>
    </row>
    <row r="1487" spans="2:2" x14ac:dyDescent="0.3">
      <c r="B1487" s="123">
        <v>42395</v>
      </c>
    </row>
    <row r="1488" spans="2:2" x14ac:dyDescent="0.3">
      <c r="B1488" s="123">
        <v>42396</v>
      </c>
    </row>
    <row r="1489" spans="2:2" x14ac:dyDescent="0.3">
      <c r="B1489" s="123">
        <v>42397</v>
      </c>
    </row>
    <row r="1490" spans="2:2" x14ac:dyDescent="0.3">
      <c r="B1490" s="123">
        <v>42398</v>
      </c>
    </row>
    <row r="1491" spans="2:2" x14ac:dyDescent="0.3">
      <c r="B1491" s="123">
        <v>42399</v>
      </c>
    </row>
    <row r="1492" spans="2:2" x14ac:dyDescent="0.3">
      <c r="B1492" s="123">
        <v>42400</v>
      </c>
    </row>
    <row r="1493" spans="2:2" x14ac:dyDescent="0.3">
      <c r="B1493" s="123">
        <v>42401</v>
      </c>
    </row>
    <row r="1494" spans="2:2" x14ac:dyDescent="0.3">
      <c r="B1494" s="123">
        <v>42402</v>
      </c>
    </row>
    <row r="1495" spans="2:2" x14ac:dyDescent="0.3">
      <c r="B1495" s="123">
        <v>42403</v>
      </c>
    </row>
    <row r="1496" spans="2:2" x14ac:dyDescent="0.3">
      <c r="B1496" s="123">
        <v>42404</v>
      </c>
    </row>
    <row r="1497" spans="2:2" x14ac:dyDescent="0.3">
      <c r="B1497" s="123">
        <v>42405</v>
      </c>
    </row>
    <row r="1498" spans="2:2" x14ac:dyDescent="0.3">
      <c r="B1498" s="123">
        <v>42406</v>
      </c>
    </row>
    <row r="1499" spans="2:2" x14ac:dyDescent="0.3">
      <c r="B1499" s="123">
        <v>42407</v>
      </c>
    </row>
    <row r="1500" spans="2:2" x14ac:dyDescent="0.3">
      <c r="B1500" s="123">
        <v>42408</v>
      </c>
    </row>
    <row r="1501" spans="2:2" x14ac:dyDescent="0.3">
      <c r="B1501" s="123">
        <v>42409</v>
      </c>
    </row>
    <row r="1502" spans="2:2" x14ac:dyDescent="0.3">
      <c r="B1502" s="123">
        <v>42410</v>
      </c>
    </row>
    <row r="1503" spans="2:2" x14ac:dyDescent="0.3">
      <c r="B1503" s="123">
        <v>42411</v>
      </c>
    </row>
    <row r="1504" spans="2:2" x14ac:dyDescent="0.3">
      <c r="B1504" s="123">
        <v>42412</v>
      </c>
    </row>
    <row r="1505" spans="2:2" x14ac:dyDescent="0.3">
      <c r="B1505" s="123">
        <v>42413</v>
      </c>
    </row>
    <row r="1506" spans="2:2" x14ac:dyDescent="0.3">
      <c r="B1506" s="123">
        <v>42414</v>
      </c>
    </row>
    <row r="1507" spans="2:2" x14ac:dyDescent="0.3">
      <c r="B1507" s="123">
        <v>42415</v>
      </c>
    </row>
    <row r="1508" spans="2:2" x14ac:dyDescent="0.3">
      <c r="B1508" s="123">
        <v>42416</v>
      </c>
    </row>
    <row r="1509" spans="2:2" x14ac:dyDescent="0.3">
      <c r="B1509" s="123">
        <v>42417</v>
      </c>
    </row>
    <row r="1510" spans="2:2" x14ac:dyDescent="0.3">
      <c r="B1510" s="123">
        <v>42418</v>
      </c>
    </row>
    <row r="1511" spans="2:2" x14ac:dyDescent="0.3">
      <c r="B1511" s="123">
        <v>42419</v>
      </c>
    </row>
    <row r="1512" spans="2:2" x14ac:dyDescent="0.3">
      <c r="B1512" s="123">
        <v>42420</v>
      </c>
    </row>
    <row r="1513" spans="2:2" x14ac:dyDescent="0.3">
      <c r="B1513" s="123">
        <v>42421</v>
      </c>
    </row>
    <row r="1514" spans="2:2" x14ac:dyDescent="0.3">
      <c r="B1514" s="123">
        <v>42422</v>
      </c>
    </row>
    <row r="1515" spans="2:2" x14ac:dyDescent="0.3">
      <c r="B1515" s="123">
        <v>42423</v>
      </c>
    </row>
    <row r="1516" spans="2:2" x14ac:dyDescent="0.3">
      <c r="B1516" s="123">
        <v>42424</v>
      </c>
    </row>
    <row r="1517" spans="2:2" x14ac:dyDescent="0.3">
      <c r="B1517" s="123">
        <v>42425</v>
      </c>
    </row>
    <row r="1518" spans="2:2" x14ac:dyDescent="0.3">
      <c r="B1518" s="123">
        <v>42426</v>
      </c>
    </row>
    <row r="1519" spans="2:2" x14ac:dyDescent="0.3">
      <c r="B1519" s="123">
        <v>42427</v>
      </c>
    </row>
    <row r="1520" spans="2:2" x14ac:dyDescent="0.3">
      <c r="B1520" s="123">
        <v>42428</v>
      </c>
    </row>
    <row r="1521" spans="2:2" x14ac:dyDescent="0.3">
      <c r="B1521" s="123">
        <v>42429</v>
      </c>
    </row>
    <row r="1522" spans="2:2" x14ac:dyDescent="0.3">
      <c r="B1522" s="123">
        <v>42430</v>
      </c>
    </row>
    <row r="1523" spans="2:2" x14ac:dyDescent="0.3">
      <c r="B1523" s="123">
        <v>42431</v>
      </c>
    </row>
    <row r="1524" spans="2:2" x14ac:dyDescent="0.3">
      <c r="B1524" s="123">
        <v>42432</v>
      </c>
    </row>
    <row r="1525" spans="2:2" x14ac:dyDescent="0.3">
      <c r="B1525" s="123">
        <v>42433</v>
      </c>
    </row>
    <row r="1526" spans="2:2" x14ac:dyDescent="0.3">
      <c r="B1526" s="123">
        <v>42434</v>
      </c>
    </row>
    <row r="1527" spans="2:2" x14ac:dyDescent="0.3">
      <c r="B1527" s="123">
        <v>42435</v>
      </c>
    </row>
    <row r="1528" spans="2:2" x14ac:dyDescent="0.3">
      <c r="B1528" s="123">
        <v>42436</v>
      </c>
    </row>
    <row r="1529" spans="2:2" x14ac:dyDescent="0.3">
      <c r="B1529" s="123">
        <v>42437</v>
      </c>
    </row>
    <row r="1530" spans="2:2" x14ac:dyDescent="0.3">
      <c r="B1530" s="123">
        <v>42438</v>
      </c>
    </row>
    <row r="1531" spans="2:2" x14ac:dyDescent="0.3">
      <c r="B1531" s="123">
        <v>42439</v>
      </c>
    </row>
    <row r="1532" spans="2:2" x14ac:dyDescent="0.3">
      <c r="B1532" s="123">
        <v>42440</v>
      </c>
    </row>
    <row r="1533" spans="2:2" x14ac:dyDescent="0.3">
      <c r="B1533" s="123">
        <v>42441</v>
      </c>
    </row>
    <row r="1534" spans="2:2" x14ac:dyDescent="0.3">
      <c r="B1534" s="123">
        <v>42442</v>
      </c>
    </row>
    <row r="1535" spans="2:2" x14ac:dyDescent="0.3">
      <c r="B1535" s="123">
        <v>42443</v>
      </c>
    </row>
    <row r="1536" spans="2:2" x14ac:dyDescent="0.3">
      <c r="B1536" s="123">
        <v>42444</v>
      </c>
    </row>
    <row r="1537" spans="2:2" x14ac:dyDescent="0.3">
      <c r="B1537" s="123">
        <v>42445</v>
      </c>
    </row>
    <row r="1538" spans="2:2" x14ac:dyDescent="0.3">
      <c r="B1538" s="123">
        <v>42446</v>
      </c>
    </row>
    <row r="1539" spans="2:2" x14ac:dyDescent="0.3">
      <c r="B1539" s="123">
        <v>42447</v>
      </c>
    </row>
    <row r="1540" spans="2:2" x14ac:dyDescent="0.3">
      <c r="B1540" s="123">
        <v>42448</v>
      </c>
    </row>
    <row r="1541" spans="2:2" x14ac:dyDescent="0.3">
      <c r="B1541" s="123">
        <v>42449</v>
      </c>
    </row>
    <row r="1542" spans="2:2" x14ac:dyDescent="0.3">
      <c r="B1542" s="123">
        <v>42450</v>
      </c>
    </row>
    <row r="1543" spans="2:2" x14ac:dyDescent="0.3">
      <c r="B1543" s="123">
        <v>42451</v>
      </c>
    </row>
    <row r="1544" spans="2:2" x14ac:dyDescent="0.3">
      <c r="B1544" s="123">
        <v>42452</v>
      </c>
    </row>
    <row r="1545" spans="2:2" x14ac:dyDescent="0.3">
      <c r="B1545" s="123">
        <v>42453</v>
      </c>
    </row>
    <row r="1546" spans="2:2" x14ac:dyDescent="0.3">
      <c r="B1546" s="123">
        <v>42454</v>
      </c>
    </row>
    <row r="1547" spans="2:2" x14ac:dyDescent="0.3">
      <c r="B1547" s="123">
        <v>42455</v>
      </c>
    </row>
    <row r="1548" spans="2:2" x14ac:dyDescent="0.3">
      <c r="B1548" s="123">
        <v>42456</v>
      </c>
    </row>
    <row r="1549" spans="2:2" x14ac:dyDescent="0.3">
      <c r="B1549" s="123">
        <v>42457</v>
      </c>
    </row>
    <row r="1550" spans="2:2" x14ac:dyDescent="0.3">
      <c r="B1550" s="123">
        <v>42458</v>
      </c>
    </row>
    <row r="1551" spans="2:2" x14ac:dyDescent="0.3">
      <c r="B1551" s="123">
        <v>42459</v>
      </c>
    </row>
    <row r="1552" spans="2:2" x14ac:dyDescent="0.3">
      <c r="B1552" s="123">
        <v>42460</v>
      </c>
    </row>
    <row r="1553" spans="2:2" x14ac:dyDescent="0.3">
      <c r="B1553" s="123">
        <v>42461</v>
      </c>
    </row>
    <row r="1554" spans="2:2" x14ac:dyDescent="0.3">
      <c r="B1554" s="123">
        <v>42462</v>
      </c>
    </row>
    <row r="1555" spans="2:2" x14ac:dyDescent="0.3">
      <c r="B1555" s="123">
        <v>42463</v>
      </c>
    </row>
    <row r="1556" spans="2:2" x14ac:dyDescent="0.3">
      <c r="B1556" s="123">
        <v>42464</v>
      </c>
    </row>
    <row r="1557" spans="2:2" x14ac:dyDescent="0.3">
      <c r="B1557" s="123">
        <v>42465</v>
      </c>
    </row>
    <row r="1558" spans="2:2" x14ac:dyDescent="0.3">
      <c r="B1558" s="123">
        <v>42466</v>
      </c>
    </row>
    <row r="1559" spans="2:2" x14ac:dyDescent="0.3">
      <c r="B1559" s="123">
        <v>42467</v>
      </c>
    </row>
    <row r="1560" spans="2:2" x14ac:dyDescent="0.3">
      <c r="B1560" s="123">
        <v>42468</v>
      </c>
    </row>
    <row r="1561" spans="2:2" x14ac:dyDescent="0.3">
      <c r="B1561" s="123">
        <v>42469</v>
      </c>
    </row>
    <row r="1562" spans="2:2" x14ac:dyDescent="0.3">
      <c r="B1562" s="123">
        <v>42470</v>
      </c>
    </row>
    <row r="1563" spans="2:2" x14ac:dyDescent="0.3">
      <c r="B1563" s="123">
        <v>42471</v>
      </c>
    </row>
    <row r="1564" spans="2:2" x14ac:dyDescent="0.3">
      <c r="B1564" s="123">
        <v>42472</v>
      </c>
    </row>
    <row r="1565" spans="2:2" x14ac:dyDescent="0.3">
      <c r="B1565" s="123">
        <v>42473</v>
      </c>
    </row>
    <row r="1566" spans="2:2" x14ac:dyDescent="0.3">
      <c r="B1566" s="123">
        <v>42474</v>
      </c>
    </row>
    <row r="1567" spans="2:2" x14ac:dyDescent="0.3">
      <c r="B1567" s="123">
        <v>42475</v>
      </c>
    </row>
    <row r="1568" spans="2:2" x14ac:dyDescent="0.3">
      <c r="B1568" s="123">
        <v>42476</v>
      </c>
    </row>
    <row r="1569" spans="2:2" x14ac:dyDescent="0.3">
      <c r="B1569" s="123">
        <v>42477</v>
      </c>
    </row>
    <row r="1570" spans="2:2" x14ac:dyDescent="0.3">
      <c r="B1570" s="123">
        <v>42478</v>
      </c>
    </row>
    <row r="1571" spans="2:2" x14ac:dyDescent="0.3">
      <c r="B1571" s="123">
        <v>42479</v>
      </c>
    </row>
    <row r="1572" spans="2:2" x14ac:dyDescent="0.3">
      <c r="B1572" s="123">
        <v>42480</v>
      </c>
    </row>
    <row r="1573" spans="2:2" x14ac:dyDescent="0.3">
      <c r="B1573" s="123">
        <v>42481</v>
      </c>
    </row>
    <row r="1574" spans="2:2" x14ac:dyDescent="0.3">
      <c r="B1574" s="123">
        <v>42482</v>
      </c>
    </row>
    <row r="1575" spans="2:2" x14ac:dyDescent="0.3">
      <c r="B1575" s="123">
        <v>42483</v>
      </c>
    </row>
    <row r="1576" spans="2:2" x14ac:dyDescent="0.3">
      <c r="B1576" s="123">
        <v>42484</v>
      </c>
    </row>
    <row r="1577" spans="2:2" x14ac:dyDescent="0.3">
      <c r="B1577" s="123">
        <v>42485</v>
      </c>
    </row>
    <row r="1578" spans="2:2" x14ac:dyDescent="0.3">
      <c r="B1578" s="123">
        <v>42486</v>
      </c>
    </row>
    <row r="1579" spans="2:2" x14ac:dyDescent="0.3">
      <c r="B1579" s="123">
        <v>42487</v>
      </c>
    </row>
    <row r="1580" spans="2:2" x14ac:dyDescent="0.3">
      <c r="B1580" s="123">
        <v>42488</v>
      </c>
    </row>
    <row r="1581" spans="2:2" x14ac:dyDescent="0.3">
      <c r="B1581" s="123">
        <v>42489</v>
      </c>
    </row>
    <row r="1582" spans="2:2" x14ac:dyDescent="0.3">
      <c r="B1582" s="123">
        <v>42490</v>
      </c>
    </row>
    <row r="1583" spans="2:2" x14ac:dyDescent="0.3">
      <c r="B1583" s="123">
        <v>42491</v>
      </c>
    </row>
    <row r="1584" spans="2:2" x14ac:dyDescent="0.3">
      <c r="B1584" s="123">
        <v>42492</v>
      </c>
    </row>
    <row r="1585" spans="2:2" x14ac:dyDescent="0.3">
      <c r="B1585" s="123">
        <v>42493</v>
      </c>
    </row>
    <row r="1586" spans="2:2" x14ac:dyDescent="0.3">
      <c r="B1586" s="123">
        <v>42494</v>
      </c>
    </row>
    <row r="1587" spans="2:2" x14ac:dyDescent="0.3">
      <c r="B1587" s="123">
        <v>42495</v>
      </c>
    </row>
    <row r="1588" spans="2:2" x14ac:dyDescent="0.3">
      <c r="B1588" s="123">
        <v>42496</v>
      </c>
    </row>
    <row r="1589" spans="2:2" x14ac:dyDescent="0.3">
      <c r="B1589" s="123">
        <v>42497</v>
      </c>
    </row>
    <row r="1590" spans="2:2" x14ac:dyDescent="0.3">
      <c r="B1590" s="123">
        <v>42498</v>
      </c>
    </row>
    <row r="1591" spans="2:2" x14ac:dyDescent="0.3">
      <c r="B1591" s="123">
        <v>42499</v>
      </c>
    </row>
    <row r="1592" spans="2:2" x14ac:dyDescent="0.3">
      <c r="B1592" s="123">
        <v>42500</v>
      </c>
    </row>
    <row r="1593" spans="2:2" x14ac:dyDescent="0.3">
      <c r="B1593" s="123">
        <v>42501</v>
      </c>
    </row>
    <row r="1594" spans="2:2" x14ac:dyDescent="0.3">
      <c r="B1594" s="123">
        <v>42502</v>
      </c>
    </row>
    <row r="1595" spans="2:2" x14ac:dyDescent="0.3">
      <c r="B1595" s="123">
        <v>42503</v>
      </c>
    </row>
    <row r="1596" spans="2:2" x14ac:dyDescent="0.3">
      <c r="B1596" s="123">
        <v>42504</v>
      </c>
    </row>
    <row r="1597" spans="2:2" x14ac:dyDescent="0.3">
      <c r="B1597" s="123">
        <v>42505</v>
      </c>
    </row>
    <row r="1598" spans="2:2" x14ac:dyDescent="0.3">
      <c r="B1598" s="123">
        <v>42506</v>
      </c>
    </row>
    <row r="1599" spans="2:2" x14ac:dyDescent="0.3">
      <c r="B1599" s="123">
        <v>42507</v>
      </c>
    </row>
    <row r="1600" spans="2:2" x14ac:dyDescent="0.3">
      <c r="B1600" s="123">
        <v>42508</v>
      </c>
    </row>
    <row r="1601" spans="2:2" x14ac:dyDescent="0.3">
      <c r="B1601" s="123">
        <v>42509</v>
      </c>
    </row>
    <row r="1602" spans="2:2" x14ac:dyDescent="0.3">
      <c r="B1602" s="123">
        <v>42510</v>
      </c>
    </row>
    <row r="1603" spans="2:2" x14ac:dyDescent="0.3">
      <c r="B1603" s="123">
        <v>42511</v>
      </c>
    </row>
    <row r="1604" spans="2:2" x14ac:dyDescent="0.3">
      <c r="B1604" s="123">
        <v>42512</v>
      </c>
    </row>
    <row r="1605" spans="2:2" x14ac:dyDescent="0.3">
      <c r="B1605" s="123">
        <v>42513</v>
      </c>
    </row>
    <row r="1606" spans="2:2" x14ac:dyDescent="0.3">
      <c r="B1606" s="123">
        <v>42514</v>
      </c>
    </row>
    <row r="1607" spans="2:2" x14ac:dyDescent="0.3">
      <c r="B1607" s="123">
        <v>42515</v>
      </c>
    </row>
    <row r="1608" spans="2:2" x14ac:dyDescent="0.3">
      <c r="B1608" s="123">
        <v>42516</v>
      </c>
    </row>
    <row r="1609" spans="2:2" x14ac:dyDescent="0.3">
      <c r="B1609" s="123">
        <v>42517</v>
      </c>
    </row>
    <row r="1610" spans="2:2" x14ac:dyDescent="0.3">
      <c r="B1610" s="123">
        <v>42518</v>
      </c>
    </row>
    <row r="1611" spans="2:2" x14ac:dyDescent="0.3">
      <c r="B1611" s="123">
        <v>42519</v>
      </c>
    </row>
    <row r="1612" spans="2:2" x14ac:dyDescent="0.3">
      <c r="B1612" s="123">
        <v>42520</v>
      </c>
    </row>
    <row r="1613" spans="2:2" x14ac:dyDescent="0.3">
      <c r="B1613" s="123">
        <v>42521</v>
      </c>
    </row>
    <row r="1614" spans="2:2" x14ac:dyDescent="0.3">
      <c r="B1614" s="123">
        <v>42522</v>
      </c>
    </row>
    <row r="1615" spans="2:2" x14ac:dyDescent="0.3">
      <c r="B1615" s="123">
        <v>42523</v>
      </c>
    </row>
    <row r="1616" spans="2:2" x14ac:dyDescent="0.3">
      <c r="B1616" s="123">
        <v>42524</v>
      </c>
    </row>
    <row r="1617" spans="2:2" x14ac:dyDescent="0.3">
      <c r="B1617" s="123">
        <v>42525</v>
      </c>
    </row>
    <row r="1618" spans="2:2" x14ac:dyDescent="0.3">
      <c r="B1618" s="123">
        <v>42526</v>
      </c>
    </row>
    <row r="1619" spans="2:2" x14ac:dyDescent="0.3">
      <c r="B1619" s="123">
        <v>42527</v>
      </c>
    </row>
    <row r="1620" spans="2:2" x14ac:dyDescent="0.3">
      <c r="B1620" s="123">
        <v>42528</v>
      </c>
    </row>
    <row r="1621" spans="2:2" x14ac:dyDescent="0.3">
      <c r="B1621" s="123">
        <v>42529</v>
      </c>
    </row>
    <row r="1622" spans="2:2" x14ac:dyDescent="0.3">
      <c r="B1622" s="123">
        <v>42530</v>
      </c>
    </row>
    <row r="1623" spans="2:2" x14ac:dyDescent="0.3">
      <c r="B1623" s="123">
        <v>42531</v>
      </c>
    </row>
    <row r="1624" spans="2:2" x14ac:dyDescent="0.3">
      <c r="B1624" s="123">
        <v>42532</v>
      </c>
    </row>
    <row r="1625" spans="2:2" x14ac:dyDescent="0.3">
      <c r="B1625" s="123">
        <v>42533</v>
      </c>
    </row>
    <row r="1626" spans="2:2" x14ac:dyDescent="0.3">
      <c r="B1626" s="123">
        <v>42534</v>
      </c>
    </row>
    <row r="1627" spans="2:2" x14ac:dyDescent="0.3">
      <c r="B1627" s="123">
        <v>42535</v>
      </c>
    </row>
    <row r="1628" spans="2:2" x14ac:dyDescent="0.3">
      <c r="B1628" s="123">
        <v>42536</v>
      </c>
    </row>
    <row r="1629" spans="2:2" x14ac:dyDescent="0.3">
      <c r="B1629" s="123">
        <v>42537</v>
      </c>
    </row>
    <row r="1630" spans="2:2" x14ac:dyDescent="0.3">
      <c r="B1630" s="123">
        <v>42538</v>
      </c>
    </row>
    <row r="1631" spans="2:2" x14ac:dyDescent="0.3">
      <c r="B1631" s="123">
        <v>42539</v>
      </c>
    </row>
    <row r="1632" spans="2:2" x14ac:dyDescent="0.3">
      <c r="B1632" s="123">
        <v>42540</v>
      </c>
    </row>
    <row r="1633" spans="2:2" x14ac:dyDescent="0.3">
      <c r="B1633" s="123">
        <v>42541</v>
      </c>
    </row>
    <row r="1634" spans="2:2" x14ac:dyDescent="0.3">
      <c r="B1634" s="123">
        <v>42542</v>
      </c>
    </row>
    <row r="1635" spans="2:2" x14ac:dyDescent="0.3">
      <c r="B1635" s="123">
        <v>42543</v>
      </c>
    </row>
    <row r="1636" spans="2:2" x14ac:dyDescent="0.3">
      <c r="B1636" s="123">
        <v>42544</v>
      </c>
    </row>
    <row r="1637" spans="2:2" x14ac:dyDescent="0.3">
      <c r="B1637" s="123">
        <v>42545</v>
      </c>
    </row>
    <row r="1638" spans="2:2" x14ac:dyDescent="0.3">
      <c r="B1638" s="123">
        <v>42546</v>
      </c>
    </row>
    <row r="1639" spans="2:2" x14ac:dyDescent="0.3">
      <c r="B1639" s="123">
        <v>42547</v>
      </c>
    </row>
    <row r="1640" spans="2:2" x14ac:dyDescent="0.3">
      <c r="B1640" s="123">
        <v>42548</v>
      </c>
    </row>
    <row r="1641" spans="2:2" x14ac:dyDescent="0.3">
      <c r="B1641" s="123">
        <v>42549</v>
      </c>
    </row>
    <row r="1642" spans="2:2" x14ac:dyDescent="0.3">
      <c r="B1642" s="123">
        <v>42550</v>
      </c>
    </row>
    <row r="1643" spans="2:2" x14ac:dyDescent="0.3">
      <c r="B1643" s="123">
        <v>42551</v>
      </c>
    </row>
    <row r="1644" spans="2:2" x14ac:dyDescent="0.3">
      <c r="B1644" s="123">
        <v>42552</v>
      </c>
    </row>
    <row r="1645" spans="2:2" x14ac:dyDescent="0.3">
      <c r="B1645" s="123">
        <v>42553</v>
      </c>
    </row>
    <row r="1646" spans="2:2" x14ac:dyDescent="0.3">
      <c r="B1646" s="123">
        <v>42554</v>
      </c>
    </row>
    <row r="1647" spans="2:2" x14ac:dyDescent="0.3">
      <c r="B1647" s="123">
        <v>42555</v>
      </c>
    </row>
    <row r="1648" spans="2:2" x14ac:dyDescent="0.3">
      <c r="B1648" s="123">
        <v>42556</v>
      </c>
    </row>
    <row r="1649" spans="2:2" x14ac:dyDescent="0.3">
      <c r="B1649" s="123">
        <v>42557</v>
      </c>
    </row>
    <row r="1650" spans="2:2" x14ac:dyDescent="0.3">
      <c r="B1650" s="123">
        <v>42558</v>
      </c>
    </row>
    <row r="1651" spans="2:2" x14ac:dyDescent="0.3">
      <c r="B1651" s="123">
        <v>42559</v>
      </c>
    </row>
    <row r="1652" spans="2:2" x14ac:dyDescent="0.3">
      <c r="B1652" s="123">
        <v>42560</v>
      </c>
    </row>
    <row r="1653" spans="2:2" x14ac:dyDescent="0.3">
      <c r="B1653" s="123">
        <v>42561</v>
      </c>
    </row>
    <row r="1654" spans="2:2" x14ac:dyDescent="0.3">
      <c r="B1654" s="123">
        <v>42562</v>
      </c>
    </row>
    <row r="1655" spans="2:2" x14ac:dyDescent="0.3">
      <c r="B1655" s="123">
        <v>42563</v>
      </c>
    </row>
    <row r="1656" spans="2:2" x14ac:dyDescent="0.3">
      <c r="B1656" s="123">
        <v>42564</v>
      </c>
    </row>
    <row r="1657" spans="2:2" x14ac:dyDescent="0.3">
      <c r="B1657" s="123">
        <v>42565</v>
      </c>
    </row>
    <row r="1658" spans="2:2" x14ac:dyDescent="0.3">
      <c r="B1658" s="123">
        <v>42566</v>
      </c>
    </row>
    <row r="1659" spans="2:2" x14ac:dyDescent="0.3">
      <c r="B1659" s="123">
        <v>42567</v>
      </c>
    </row>
    <row r="1660" spans="2:2" x14ac:dyDescent="0.3">
      <c r="B1660" s="123">
        <v>42568</v>
      </c>
    </row>
    <row r="1661" spans="2:2" x14ac:dyDescent="0.3">
      <c r="B1661" s="123">
        <v>42569</v>
      </c>
    </row>
    <row r="1662" spans="2:2" x14ac:dyDescent="0.3">
      <c r="B1662" s="123">
        <v>42570</v>
      </c>
    </row>
    <row r="1663" spans="2:2" x14ac:dyDescent="0.3">
      <c r="B1663" s="123">
        <v>42571</v>
      </c>
    </row>
    <row r="1664" spans="2:2" x14ac:dyDescent="0.3">
      <c r="B1664" s="123">
        <v>42572</v>
      </c>
    </row>
    <row r="1665" spans="2:2" x14ac:dyDescent="0.3">
      <c r="B1665" s="123">
        <v>42573</v>
      </c>
    </row>
    <row r="1666" spans="2:2" x14ac:dyDescent="0.3">
      <c r="B1666" s="123">
        <v>42574</v>
      </c>
    </row>
    <row r="1667" spans="2:2" x14ac:dyDescent="0.3">
      <c r="B1667" s="123">
        <v>42575</v>
      </c>
    </row>
    <row r="1668" spans="2:2" x14ac:dyDescent="0.3">
      <c r="B1668" s="123">
        <v>42576</v>
      </c>
    </row>
    <row r="1669" spans="2:2" x14ac:dyDescent="0.3">
      <c r="B1669" s="123">
        <v>42577</v>
      </c>
    </row>
    <row r="1670" spans="2:2" x14ac:dyDescent="0.3">
      <c r="B1670" s="123">
        <v>42578</v>
      </c>
    </row>
    <row r="1671" spans="2:2" x14ac:dyDescent="0.3">
      <c r="B1671" s="123">
        <v>42579</v>
      </c>
    </row>
    <row r="1672" spans="2:2" x14ac:dyDescent="0.3">
      <c r="B1672" s="123">
        <v>42580</v>
      </c>
    </row>
    <row r="1673" spans="2:2" x14ac:dyDescent="0.3">
      <c r="B1673" s="123">
        <v>42581</v>
      </c>
    </row>
    <row r="1674" spans="2:2" x14ac:dyDescent="0.3">
      <c r="B1674" s="123">
        <v>42582</v>
      </c>
    </row>
    <row r="1675" spans="2:2" x14ac:dyDescent="0.3">
      <c r="B1675" s="123">
        <v>42583</v>
      </c>
    </row>
    <row r="1676" spans="2:2" x14ac:dyDescent="0.3">
      <c r="B1676" s="123">
        <v>42584</v>
      </c>
    </row>
    <row r="1677" spans="2:2" x14ac:dyDescent="0.3">
      <c r="B1677" s="123">
        <v>42585</v>
      </c>
    </row>
    <row r="1678" spans="2:2" x14ac:dyDescent="0.3">
      <c r="B1678" s="123">
        <v>42586</v>
      </c>
    </row>
    <row r="1679" spans="2:2" x14ac:dyDescent="0.3">
      <c r="B1679" s="123">
        <v>42587</v>
      </c>
    </row>
    <row r="1680" spans="2:2" x14ac:dyDescent="0.3">
      <c r="B1680" s="123">
        <v>42588</v>
      </c>
    </row>
    <row r="1681" spans="2:2" x14ac:dyDescent="0.3">
      <c r="B1681" s="123">
        <v>42589</v>
      </c>
    </row>
    <row r="1682" spans="2:2" x14ac:dyDescent="0.3">
      <c r="B1682" s="123">
        <v>42590</v>
      </c>
    </row>
    <row r="1683" spans="2:2" x14ac:dyDescent="0.3">
      <c r="B1683" s="123">
        <v>42591</v>
      </c>
    </row>
    <row r="1684" spans="2:2" x14ac:dyDescent="0.3">
      <c r="B1684" s="123">
        <v>42592</v>
      </c>
    </row>
    <row r="1685" spans="2:2" x14ac:dyDescent="0.3">
      <c r="B1685" s="123">
        <v>42593</v>
      </c>
    </row>
    <row r="1686" spans="2:2" x14ac:dyDescent="0.3">
      <c r="B1686" s="123">
        <v>42594</v>
      </c>
    </row>
    <row r="1687" spans="2:2" x14ac:dyDescent="0.3">
      <c r="B1687" s="123">
        <v>42595</v>
      </c>
    </row>
    <row r="1688" spans="2:2" x14ac:dyDescent="0.3">
      <c r="B1688" s="123">
        <v>42596</v>
      </c>
    </row>
    <row r="1689" spans="2:2" x14ac:dyDescent="0.3">
      <c r="B1689" s="123">
        <v>42597</v>
      </c>
    </row>
    <row r="1690" spans="2:2" x14ac:dyDescent="0.3">
      <c r="B1690" s="123">
        <v>42598</v>
      </c>
    </row>
    <row r="1691" spans="2:2" x14ac:dyDescent="0.3">
      <c r="B1691" s="123">
        <v>42599</v>
      </c>
    </row>
    <row r="1692" spans="2:2" x14ac:dyDescent="0.3">
      <c r="B1692" s="123">
        <v>42600</v>
      </c>
    </row>
    <row r="1693" spans="2:2" x14ac:dyDescent="0.3">
      <c r="B1693" s="123">
        <v>42601</v>
      </c>
    </row>
    <row r="1694" spans="2:2" x14ac:dyDescent="0.3">
      <c r="B1694" s="123">
        <v>42602</v>
      </c>
    </row>
    <row r="1695" spans="2:2" x14ac:dyDescent="0.3">
      <c r="B1695" s="123">
        <v>42603</v>
      </c>
    </row>
    <row r="1696" spans="2:2" x14ac:dyDescent="0.3">
      <c r="B1696" s="123">
        <v>42604</v>
      </c>
    </row>
    <row r="1697" spans="2:2" x14ac:dyDescent="0.3">
      <c r="B1697" s="123">
        <v>42605</v>
      </c>
    </row>
    <row r="1698" spans="2:2" x14ac:dyDescent="0.3">
      <c r="B1698" s="123">
        <v>42606</v>
      </c>
    </row>
    <row r="1699" spans="2:2" x14ac:dyDescent="0.3">
      <c r="B1699" s="123">
        <v>42607</v>
      </c>
    </row>
    <row r="1700" spans="2:2" x14ac:dyDescent="0.3">
      <c r="B1700" s="123">
        <v>42608</v>
      </c>
    </row>
    <row r="1701" spans="2:2" x14ac:dyDescent="0.3">
      <c r="B1701" s="123">
        <v>42609</v>
      </c>
    </row>
    <row r="1702" spans="2:2" x14ac:dyDescent="0.3">
      <c r="B1702" s="123">
        <v>42610</v>
      </c>
    </row>
    <row r="1703" spans="2:2" x14ac:dyDescent="0.3">
      <c r="B1703" s="123">
        <v>42611</v>
      </c>
    </row>
    <row r="1704" spans="2:2" x14ac:dyDescent="0.3">
      <c r="B1704" s="123">
        <v>42612</v>
      </c>
    </row>
    <row r="1705" spans="2:2" x14ac:dyDescent="0.3">
      <c r="B1705" s="123">
        <v>42613</v>
      </c>
    </row>
    <row r="1706" spans="2:2" x14ac:dyDescent="0.3">
      <c r="B1706" s="123">
        <v>42614</v>
      </c>
    </row>
    <row r="1707" spans="2:2" x14ac:dyDescent="0.3">
      <c r="B1707" s="123">
        <v>42615</v>
      </c>
    </row>
    <row r="1708" spans="2:2" x14ac:dyDescent="0.3">
      <c r="B1708" s="123">
        <v>42616</v>
      </c>
    </row>
    <row r="1709" spans="2:2" x14ac:dyDescent="0.3">
      <c r="B1709" s="123">
        <v>42617</v>
      </c>
    </row>
    <row r="1710" spans="2:2" x14ac:dyDescent="0.3">
      <c r="B1710" s="123">
        <v>42618</v>
      </c>
    </row>
    <row r="1711" spans="2:2" x14ac:dyDescent="0.3">
      <c r="B1711" s="123">
        <v>42619</v>
      </c>
    </row>
    <row r="1712" spans="2:2" x14ac:dyDescent="0.3">
      <c r="B1712" s="123">
        <v>42620</v>
      </c>
    </row>
    <row r="1713" spans="2:2" x14ac:dyDescent="0.3">
      <c r="B1713" s="123">
        <v>42621</v>
      </c>
    </row>
    <row r="1714" spans="2:2" x14ac:dyDescent="0.3">
      <c r="B1714" s="123">
        <v>42622</v>
      </c>
    </row>
    <row r="1715" spans="2:2" x14ac:dyDescent="0.3">
      <c r="B1715" s="123">
        <v>42623</v>
      </c>
    </row>
    <row r="1716" spans="2:2" x14ac:dyDescent="0.3">
      <c r="B1716" s="123">
        <v>42624</v>
      </c>
    </row>
    <row r="1717" spans="2:2" x14ac:dyDescent="0.3">
      <c r="B1717" s="123">
        <v>42625</v>
      </c>
    </row>
    <row r="1718" spans="2:2" x14ac:dyDescent="0.3">
      <c r="B1718" s="123">
        <v>42626</v>
      </c>
    </row>
    <row r="1719" spans="2:2" x14ac:dyDescent="0.3">
      <c r="B1719" s="123">
        <v>42627</v>
      </c>
    </row>
    <row r="1720" spans="2:2" x14ac:dyDescent="0.3">
      <c r="B1720" s="123">
        <v>42628</v>
      </c>
    </row>
    <row r="1721" spans="2:2" x14ac:dyDescent="0.3">
      <c r="B1721" s="123">
        <v>42629</v>
      </c>
    </row>
    <row r="1722" spans="2:2" x14ac:dyDescent="0.3">
      <c r="B1722" s="123">
        <v>42630</v>
      </c>
    </row>
    <row r="1723" spans="2:2" x14ac:dyDescent="0.3">
      <c r="B1723" s="123">
        <v>42631</v>
      </c>
    </row>
    <row r="1724" spans="2:2" x14ac:dyDescent="0.3">
      <c r="B1724" s="123">
        <v>42632</v>
      </c>
    </row>
    <row r="1725" spans="2:2" x14ac:dyDescent="0.3">
      <c r="B1725" s="123">
        <v>42633</v>
      </c>
    </row>
    <row r="1726" spans="2:2" x14ac:dyDescent="0.3">
      <c r="B1726" s="123">
        <v>42634</v>
      </c>
    </row>
    <row r="1727" spans="2:2" x14ac:dyDescent="0.3">
      <c r="B1727" s="123">
        <v>42635</v>
      </c>
    </row>
    <row r="1728" spans="2:2" x14ac:dyDescent="0.3">
      <c r="B1728" s="123">
        <v>42636</v>
      </c>
    </row>
    <row r="1729" spans="2:2" x14ac:dyDescent="0.3">
      <c r="B1729" s="123">
        <v>42637</v>
      </c>
    </row>
    <row r="1730" spans="2:2" x14ac:dyDescent="0.3">
      <c r="B1730" s="123">
        <v>42638</v>
      </c>
    </row>
    <row r="1731" spans="2:2" x14ac:dyDescent="0.3">
      <c r="B1731" s="123">
        <v>42639</v>
      </c>
    </row>
    <row r="1732" spans="2:2" x14ac:dyDescent="0.3">
      <c r="B1732" s="123">
        <v>42640</v>
      </c>
    </row>
    <row r="1733" spans="2:2" x14ac:dyDescent="0.3">
      <c r="B1733" s="123">
        <v>42641</v>
      </c>
    </row>
    <row r="1734" spans="2:2" x14ac:dyDescent="0.3">
      <c r="B1734" s="123">
        <v>42642</v>
      </c>
    </row>
    <row r="1735" spans="2:2" x14ac:dyDescent="0.3">
      <c r="B1735" s="123">
        <v>42643</v>
      </c>
    </row>
    <row r="1736" spans="2:2" x14ac:dyDescent="0.3">
      <c r="B1736" s="123">
        <v>42644</v>
      </c>
    </row>
    <row r="1737" spans="2:2" x14ac:dyDescent="0.3">
      <c r="B1737" s="123">
        <v>42645</v>
      </c>
    </row>
    <row r="1738" spans="2:2" x14ac:dyDescent="0.3">
      <c r="B1738" s="123">
        <v>42646</v>
      </c>
    </row>
    <row r="1739" spans="2:2" x14ac:dyDescent="0.3">
      <c r="B1739" s="123">
        <v>42647</v>
      </c>
    </row>
    <row r="1740" spans="2:2" x14ac:dyDescent="0.3">
      <c r="B1740" s="123">
        <v>42648</v>
      </c>
    </row>
    <row r="1741" spans="2:2" x14ac:dyDescent="0.3">
      <c r="B1741" s="123">
        <v>42649</v>
      </c>
    </row>
    <row r="1742" spans="2:2" x14ac:dyDescent="0.3">
      <c r="B1742" s="123">
        <v>42650</v>
      </c>
    </row>
    <row r="1743" spans="2:2" x14ac:dyDescent="0.3">
      <c r="B1743" s="123">
        <v>42651</v>
      </c>
    </row>
    <row r="1744" spans="2:2" x14ac:dyDescent="0.3">
      <c r="B1744" s="123">
        <v>42652</v>
      </c>
    </row>
    <row r="1745" spans="2:2" x14ac:dyDescent="0.3">
      <c r="B1745" s="123">
        <v>42653</v>
      </c>
    </row>
    <row r="1746" spans="2:2" x14ac:dyDescent="0.3">
      <c r="B1746" s="123">
        <v>42654</v>
      </c>
    </row>
    <row r="1747" spans="2:2" x14ac:dyDescent="0.3">
      <c r="B1747" s="123">
        <v>42655</v>
      </c>
    </row>
    <row r="1748" spans="2:2" x14ac:dyDescent="0.3">
      <c r="B1748" s="123">
        <v>42656</v>
      </c>
    </row>
    <row r="1749" spans="2:2" x14ac:dyDescent="0.3">
      <c r="B1749" s="123">
        <v>42657</v>
      </c>
    </row>
    <row r="1750" spans="2:2" x14ac:dyDescent="0.3">
      <c r="B1750" s="123">
        <v>42658</v>
      </c>
    </row>
    <row r="1751" spans="2:2" x14ac:dyDescent="0.3">
      <c r="B1751" s="123">
        <v>42659</v>
      </c>
    </row>
    <row r="1752" spans="2:2" x14ac:dyDescent="0.3">
      <c r="B1752" s="123">
        <v>42660</v>
      </c>
    </row>
    <row r="1753" spans="2:2" x14ac:dyDescent="0.3">
      <c r="B1753" s="123">
        <v>42661</v>
      </c>
    </row>
    <row r="1754" spans="2:2" x14ac:dyDescent="0.3">
      <c r="B1754" s="123">
        <v>42662</v>
      </c>
    </row>
    <row r="1755" spans="2:2" x14ac:dyDescent="0.3">
      <c r="B1755" s="123">
        <v>42663</v>
      </c>
    </row>
    <row r="1756" spans="2:2" x14ac:dyDescent="0.3">
      <c r="B1756" s="123">
        <v>42664</v>
      </c>
    </row>
    <row r="1757" spans="2:2" x14ac:dyDescent="0.3">
      <c r="B1757" s="123">
        <v>42665</v>
      </c>
    </row>
    <row r="1758" spans="2:2" x14ac:dyDescent="0.3">
      <c r="B1758" s="123">
        <v>42666</v>
      </c>
    </row>
    <row r="1759" spans="2:2" x14ac:dyDescent="0.3">
      <c r="B1759" s="123">
        <v>42667</v>
      </c>
    </row>
    <row r="1760" spans="2:2" x14ac:dyDescent="0.3">
      <c r="B1760" s="123">
        <v>42668</v>
      </c>
    </row>
    <row r="1761" spans="2:2" x14ac:dyDescent="0.3">
      <c r="B1761" s="123">
        <v>42669</v>
      </c>
    </row>
    <row r="1762" spans="2:2" x14ac:dyDescent="0.3">
      <c r="B1762" s="123">
        <v>42670</v>
      </c>
    </row>
    <row r="1763" spans="2:2" x14ac:dyDescent="0.3">
      <c r="B1763" s="123">
        <v>42671</v>
      </c>
    </row>
    <row r="1764" spans="2:2" x14ac:dyDescent="0.3">
      <c r="B1764" s="123">
        <v>42672</v>
      </c>
    </row>
    <row r="1765" spans="2:2" x14ac:dyDescent="0.3">
      <c r="B1765" s="123">
        <v>42673</v>
      </c>
    </row>
    <row r="1766" spans="2:2" x14ac:dyDescent="0.3">
      <c r="B1766" s="123">
        <v>42674</v>
      </c>
    </row>
    <row r="1767" spans="2:2" x14ac:dyDescent="0.3">
      <c r="B1767" s="123">
        <v>42675</v>
      </c>
    </row>
    <row r="1768" spans="2:2" x14ac:dyDescent="0.3">
      <c r="B1768" s="123">
        <v>42676</v>
      </c>
    </row>
    <row r="1769" spans="2:2" x14ac:dyDescent="0.3">
      <c r="B1769" s="123">
        <v>42677</v>
      </c>
    </row>
    <row r="1770" spans="2:2" x14ac:dyDescent="0.3">
      <c r="B1770" s="123">
        <v>42678</v>
      </c>
    </row>
    <row r="1771" spans="2:2" x14ac:dyDescent="0.3">
      <c r="B1771" s="123">
        <v>42679</v>
      </c>
    </row>
    <row r="1772" spans="2:2" x14ac:dyDescent="0.3">
      <c r="B1772" s="123">
        <v>42680</v>
      </c>
    </row>
    <row r="1773" spans="2:2" x14ac:dyDescent="0.3">
      <c r="B1773" s="123">
        <v>42681</v>
      </c>
    </row>
    <row r="1774" spans="2:2" x14ac:dyDescent="0.3">
      <c r="B1774" s="123">
        <v>42682</v>
      </c>
    </row>
    <row r="1775" spans="2:2" x14ac:dyDescent="0.3">
      <c r="B1775" s="123">
        <v>42683</v>
      </c>
    </row>
    <row r="1776" spans="2:2" x14ac:dyDescent="0.3">
      <c r="B1776" s="123">
        <v>42684</v>
      </c>
    </row>
    <row r="1777" spans="2:2" x14ac:dyDescent="0.3">
      <c r="B1777" s="123">
        <v>42685</v>
      </c>
    </row>
    <row r="1778" spans="2:2" x14ac:dyDescent="0.3">
      <c r="B1778" s="123">
        <v>42686</v>
      </c>
    </row>
    <row r="1779" spans="2:2" x14ac:dyDescent="0.3">
      <c r="B1779" s="123">
        <v>42687</v>
      </c>
    </row>
    <row r="1780" spans="2:2" x14ac:dyDescent="0.3">
      <c r="B1780" s="123">
        <v>42688</v>
      </c>
    </row>
    <row r="1781" spans="2:2" x14ac:dyDescent="0.3">
      <c r="B1781" s="123">
        <v>42689</v>
      </c>
    </row>
    <row r="1782" spans="2:2" x14ac:dyDescent="0.3">
      <c r="B1782" s="123">
        <v>42690</v>
      </c>
    </row>
    <row r="1783" spans="2:2" x14ac:dyDescent="0.3">
      <c r="B1783" s="123">
        <v>42691</v>
      </c>
    </row>
    <row r="1784" spans="2:2" x14ac:dyDescent="0.3">
      <c r="B1784" s="123">
        <v>42692</v>
      </c>
    </row>
    <row r="1785" spans="2:2" x14ac:dyDescent="0.3">
      <c r="B1785" s="123">
        <v>42693</v>
      </c>
    </row>
    <row r="1786" spans="2:2" x14ac:dyDescent="0.3">
      <c r="B1786" s="123">
        <v>42694</v>
      </c>
    </row>
    <row r="1787" spans="2:2" x14ac:dyDescent="0.3">
      <c r="B1787" s="123">
        <v>42695</v>
      </c>
    </row>
    <row r="1788" spans="2:2" x14ac:dyDescent="0.3">
      <c r="B1788" s="123">
        <v>42696</v>
      </c>
    </row>
    <row r="1789" spans="2:2" x14ac:dyDescent="0.3">
      <c r="B1789" s="123">
        <v>42697</v>
      </c>
    </row>
    <row r="1790" spans="2:2" x14ac:dyDescent="0.3">
      <c r="B1790" s="123">
        <v>42698</v>
      </c>
    </row>
    <row r="1791" spans="2:2" x14ac:dyDescent="0.3">
      <c r="B1791" s="123">
        <v>42699</v>
      </c>
    </row>
    <row r="1792" spans="2:2" x14ac:dyDescent="0.3">
      <c r="B1792" s="123">
        <v>42700</v>
      </c>
    </row>
    <row r="1793" spans="2:2" x14ac:dyDescent="0.3">
      <c r="B1793" s="123">
        <v>42701</v>
      </c>
    </row>
    <row r="1794" spans="2:2" x14ac:dyDescent="0.3">
      <c r="B1794" s="123">
        <v>42702</v>
      </c>
    </row>
    <row r="1795" spans="2:2" x14ac:dyDescent="0.3">
      <c r="B1795" s="123">
        <v>42703</v>
      </c>
    </row>
    <row r="1796" spans="2:2" x14ac:dyDescent="0.3">
      <c r="B1796" s="123">
        <v>42704</v>
      </c>
    </row>
    <row r="1797" spans="2:2" x14ac:dyDescent="0.3">
      <c r="B1797" s="123">
        <v>42705</v>
      </c>
    </row>
    <row r="1798" spans="2:2" x14ac:dyDescent="0.3">
      <c r="B1798" s="123">
        <v>42706</v>
      </c>
    </row>
    <row r="1799" spans="2:2" x14ac:dyDescent="0.3">
      <c r="B1799" s="123">
        <v>42707</v>
      </c>
    </row>
    <row r="1800" spans="2:2" x14ac:dyDescent="0.3">
      <c r="B1800" s="123">
        <v>42708</v>
      </c>
    </row>
    <row r="1801" spans="2:2" x14ac:dyDescent="0.3">
      <c r="B1801" s="123">
        <v>42709</v>
      </c>
    </row>
    <row r="1802" spans="2:2" x14ac:dyDescent="0.3">
      <c r="B1802" s="123">
        <v>42710</v>
      </c>
    </row>
    <row r="1803" spans="2:2" x14ac:dyDescent="0.3">
      <c r="B1803" s="123">
        <v>42711</v>
      </c>
    </row>
    <row r="1804" spans="2:2" x14ac:dyDescent="0.3">
      <c r="B1804" s="123">
        <v>42712</v>
      </c>
    </row>
    <row r="1805" spans="2:2" x14ac:dyDescent="0.3">
      <c r="B1805" s="123">
        <v>42713</v>
      </c>
    </row>
    <row r="1806" spans="2:2" x14ac:dyDescent="0.3">
      <c r="B1806" s="123">
        <v>42714</v>
      </c>
    </row>
    <row r="1807" spans="2:2" x14ac:dyDescent="0.3">
      <c r="B1807" s="123">
        <v>42715</v>
      </c>
    </row>
    <row r="1808" spans="2:2" x14ac:dyDescent="0.3">
      <c r="B1808" s="123">
        <v>42716</v>
      </c>
    </row>
    <row r="1809" spans="2:2" x14ac:dyDescent="0.3">
      <c r="B1809" s="123">
        <v>42717</v>
      </c>
    </row>
    <row r="1810" spans="2:2" x14ac:dyDescent="0.3">
      <c r="B1810" s="123">
        <v>42718</v>
      </c>
    </row>
    <row r="1811" spans="2:2" x14ac:dyDescent="0.3">
      <c r="B1811" s="123">
        <v>42719</v>
      </c>
    </row>
    <row r="1812" spans="2:2" x14ac:dyDescent="0.3">
      <c r="B1812" s="123">
        <v>42720</v>
      </c>
    </row>
    <row r="1813" spans="2:2" x14ac:dyDescent="0.3">
      <c r="B1813" s="123">
        <v>42721</v>
      </c>
    </row>
    <row r="1814" spans="2:2" x14ac:dyDescent="0.3">
      <c r="B1814" s="123">
        <v>42722</v>
      </c>
    </row>
    <row r="1815" spans="2:2" x14ac:dyDescent="0.3">
      <c r="B1815" s="123">
        <v>42723</v>
      </c>
    </row>
    <row r="1816" spans="2:2" x14ac:dyDescent="0.3">
      <c r="B1816" s="123">
        <v>42724</v>
      </c>
    </row>
    <row r="1817" spans="2:2" x14ac:dyDescent="0.3">
      <c r="B1817" s="123">
        <v>42725</v>
      </c>
    </row>
    <row r="1818" spans="2:2" x14ac:dyDescent="0.3">
      <c r="B1818" s="123">
        <v>42726</v>
      </c>
    </row>
    <row r="1819" spans="2:2" x14ac:dyDescent="0.3">
      <c r="B1819" s="123">
        <v>42727</v>
      </c>
    </row>
    <row r="1820" spans="2:2" x14ac:dyDescent="0.3">
      <c r="B1820" s="123">
        <v>42728</v>
      </c>
    </row>
    <row r="1821" spans="2:2" x14ac:dyDescent="0.3">
      <c r="B1821" s="123">
        <v>42729</v>
      </c>
    </row>
    <row r="1822" spans="2:2" x14ac:dyDescent="0.3">
      <c r="B1822" s="123">
        <v>42730</v>
      </c>
    </row>
    <row r="1823" spans="2:2" x14ac:dyDescent="0.3">
      <c r="B1823" s="123">
        <v>42731</v>
      </c>
    </row>
    <row r="1824" spans="2:2" x14ac:dyDescent="0.3">
      <c r="B1824" s="123">
        <v>42732</v>
      </c>
    </row>
    <row r="1825" spans="2:2" x14ac:dyDescent="0.3">
      <c r="B1825" s="123">
        <v>42733</v>
      </c>
    </row>
    <row r="1826" spans="2:2" x14ac:dyDescent="0.3">
      <c r="B1826" s="123">
        <v>42734</v>
      </c>
    </row>
    <row r="1827" spans="2:2" x14ac:dyDescent="0.3">
      <c r="B1827" s="123">
        <v>42735</v>
      </c>
    </row>
    <row r="1828" spans="2:2" x14ac:dyDescent="0.3">
      <c r="B1828" s="123">
        <v>42736</v>
      </c>
    </row>
    <row r="1829" spans="2:2" x14ac:dyDescent="0.3">
      <c r="B1829" s="123">
        <v>42737</v>
      </c>
    </row>
    <row r="1830" spans="2:2" x14ac:dyDescent="0.3">
      <c r="B1830" s="123">
        <v>42738</v>
      </c>
    </row>
    <row r="1831" spans="2:2" x14ac:dyDescent="0.3">
      <c r="B1831" s="123">
        <v>42739</v>
      </c>
    </row>
    <row r="1832" spans="2:2" x14ac:dyDescent="0.3">
      <c r="B1832" s="123">
        <v>42740</v>
      </c>
    </row>
    <row r="1833" spans="2:2" x14ac:dyDescent="0.3">
      <c r="B1833" s="123">
        <v>42741</v>
      </c>
    </row>
    <row r="1834" spans="2:2" x14ac:dyDescent="0.3">
      <c r="B1834" s="123">
        <v>42742</v>
      </c>
    </row>
    <row r="1835" spans="2:2" x14ac:dyDescent="0.3">
      <c r="B1835" s="123">
        <v>42743</v>
      </c>
    </row>
    <row r="1836" spans="2:2" x14ac:dyDescent="0.3">
      <c r="B1836" s="123">
        <v>42744</v>
      </c>
    </row>
    <row r="1837" spans="2:2" x14ac:dyDescent="0.3">
      <c r="B1837" s="123">
        <v>42745</v>
      </c>
    </row>
    <row r="1838" spans="2:2" x14ac:dyDescent="0.3">
      <c r="B1838" s="123">
        <v>42746</v>
      </c>
    </row>
    <row r="1839" spans="2:2" x14ac:dyDescent="0.3">
      <c r="B1839" s="123">
        <v>42747</v>
      </c>
    </row>
    <row r="1840" spans="2:2" x14ac:dyDescent="0.3">
      <c r="B1840" s="123">
        <v>42748</v>
      </c>
    </row>
    <row r="1841" spans="2:2" x14ac:dyDescent="0.3">
      <c r="B1841" s="123">
        <v>42749</v>
      </c>
    </row>
    <row r="1842" spans="2:2" x14ac:dyDescent="0.3">
      <c r="B1842" s="123">
        <v>42750</v>
      </c>
    </row>
    <row r="1843" spans="2:2" x14ac:dyDescent="0.3">
      <c r="B1843" s="123">
        <v>42751</v>
      </c>
    </row>
    <row r="1844" spans="2:2" x14ac:dyDescent="0.3">
      <c r="B1844" s="123">
        <v>42752</v>
      </c>
    </row>
    <row r="1845" spans="2:2" x14ac:dyDescent="0.3">
      <c r="B1845" s="123">
        <v>42753</v>
      </c>
    </row>
    <row r="1846" spans="2:2" x14ac:dyDescent="0.3">
      <c r="B1846" s="123">
        <v>42754</v>
      </c>
    </row>
    <row r="1847" spans="2:2" x14ac:dyDescent="0.3">
      <c r="B1847" s="123">
        <v>42755</v>
      </c>
    </row>
    <row r="1848" spans="2:2" x14ac:dyDescent="0.3">
      <c r="B1848" s="123">
        <v>42756</v>
      </c>
    </row>
    <row r="1849" spans="2:2" x14ac:dyDescent="0.3">
      <c r="B1849" s="123">
        <v>42757</v>
      </c>
    </row>
    <row r="1850" spans="2:2" x14ac:dyDescent="0.3">
      <c r="B1850" s="123">
        <v>42758</v>
      </c>
    </row>
    <row r="1851" spans="2:2" x14ac:dyDescent="0.3">
      <c r="B1851" s="123">
        <v>42759</v>
      </c>
    </row>
    <row r="1852" spans="2:2" x14ac:dyDescent="0.3">
      <c r="B1852" s="123">
        <v>42760</v>
      </c>
    </row>
    <row r="1853" spans="2:2" x14ac:dyDescent="0.3">
      <c r="B1853" s="123">
        <v>42761</v>
      </c>
    </row>
    <row r="1854" spans="2:2" x14ac:dyDescent="0.3">
      <c r="B1854" s="123">
        <v>42762</v>
      </c>
    </row>
    <row r="1855" spans="2:2" x14ac:dyDescent="0.3">
      <c r="B1855" s="123">
        <v>42763</v>
      </c>
    </row>
    <row r="1856" spans="2:2" x14ac:dyDescent="0.3">
      <c r="B1856" s="123">
        <v>42764</v>
      </c>
    </row>
    <row r="1857" spans="2:2" x14ac:dyDescent="0.3">
      <c r="B1857" s="123">
        <v>42765</v>
      </c>
    </row>
    <row r="1858" spans="2:2" x14ac:dyDescent="0.3">
      <c r="B1858" s="123">
        <v>42766</v>
      </c>
    </row>
    <row r="1859" spans="2:2" x14ac:dyDescent="0.3">
      <c r="B1859" s="123">
        <v>42767</v>
      </c>
    </row>
    <row r="1860" spans="2:2" x14ac:dyDescent="0.3">
      <c r="B1860" s="123">
        <v>42768</v>
      </c>
    </row>
    <row r="1861" spans="2:2" x14ac:dyDescent="0.3">
      <c r="B1861" s="123">
        <v>42769</v>
      </c>
    </row>
    <row r="1862" spans="2:2" x14ac:dyDescent="0.3">
      <c r="B1862" s="123">
        <v>42770</v>
      </c>
    </row>
    <row r="1863" spans="2:2" x14ac:dyDescent="0.3">
      <c r="B1863" s="123">
        <v>42771</v>
      </c>
    </row>
    <row r="1864" spans="2:2" x14ac:dyDescent="0.3">
      <c r="B1864" s="123">
        <v>42772</v>
      </c>
    </row>
    <row r="1865" spans="2:2" x14ac:dyDescent="0.3">
      <c r="B1865" s="123">
        <v>42773</v>
      </c>
    </row>
    <row r="1866" spans="2:2" x14ac:dyDescent="0.3">
      <c r="B1866" s="123">
        <v>42774</v>
      </c>
    </row>
    <row r="1867" spans="2:2" x14ac:dyDescent="0.3">
      <c r="B1867" s="123">
        <v>42775</v>
      </c>
    </row>
    <row r="1868" spans="2:2" x14ac:dyDescent="0.3">
      <c r="B1868" s="123">
        <v>42776</v>
      </c>
    </row>
    <row r="1869" spans="2:2" x14ac:dyDescent="0.3">
      <c r="B1869" s="123">
        <v>42777</v>
      </c>
    </row>
    <row r="1870" spans="2:2" x14ac:dyDescent="0.3">
      <c r="B1870" s="123">
        <v>42778</v>
      </c>
    </row>
    <row r="1871" spans="2:2" x14ac:dyDescent="0.3">
      <c r="B1871" s="123">
        <v>42779</v>
      </c>
    </row>
    <row r="1872" spans="2:2" x14ac:dyDescent="0.3">
      <c r="B1872" s="123">
        <v>42780</v>
      </c>
    </row>
    <row r="1873" spans="2:2" x14ac:dyDescent="0.3">
      <c r="B1873" s="123">
        <v>42781</v>
      </c>
    </row>
    <row r="1874" spans="2:2" x14ac:dyDescent="0.3">
      <c r="B1874" s="123">
        <v>42782</v>
      </c>
    </row>
    <row r="1875" spans="2:2" x14ac:dyDescent="0.3">
      <c r="B1875" s="123">
        <v>42783</v>
      </c>
    </row>
    <row r="1876" spans="2:2" x14ac:dyDescent="0.3">
      <c r="B1876" s="123">
        <v>42784</v>
      </c>
    </row>
    <row r="1877" spans="2:2" x14ac:dyDescent="0.3">
      <c r="B1877" s="123">
        <v>42785</v>
      </c>
    </row>
    <row r="1878" spans="2:2" x14ac:dyDescent="0.3">
      <c r="B1878" s="123">
        <v>42786</v>
      </c>
    </row>
    <row r="1879" spans="2:2" x14ac:dyDescent="0.3">
      <c r="B1879" s="123">
        <v>42787</v>
      </c>
    </row>
    <row r="1880" spans="2:2" x14ac:dyDescent="0.3">
      <c r="B1880" s="123">
        <v>42788</v>
      </c>
    </row>
    <row r="1881" spans="2:2" x14ac:dyDescent="0.3">
      <c r="B1881" s="123">
        <v>42789</v>
      </c>
    </row>
    <row r="1882" spans="2:2" x14ac:dyDescent="0.3">
      <c r="B1882" s="123">
        <v>42790</v>
      </c>
    </row>
    <row r="1883" spans="2:2" x14ac:dyDescent="0.3">
      <c r="B1883" s="123">
        <v>42791</v>
      </c>
    </row>
    <row r="1884" spans="2:2" x14ac:dyDescent="0.3">
      <c r="B1884" s="123">
        <v>42792</v>
      </c>
    </row>
    <row r="1885" spans="2:2" x14ac:dyDescent="0.3">
      <c r="B1885" s="123">
        <v>42793</v>
      </c>
    </row>
    <row r="1886" spans="2:2" x14ac:dyDescent="0.3">
      <c r="B1886" s="123">
        <v>42794</v>
      </c>
    </row>
    <row r="1887" spans="2:2" x14ac:dyDescent="0.3">
      <c r="B1887" s="123">
        <v>42795</v>
      </c>
    </row>
    <row r="1888" spans="2:2" x14ac:dyDescent="0.3">
      <c r="B1888" s="123">
        <v>42796</v>
      </c>
    </row>
    <row r="1889" spans="2:2" x14ac:dyDescent="0.3">
      <c r="B1889" s="123">
        <v>42797</v>
      </c>
    </row>
    <row r="1890" spans="2:2" x14ac:dyDescent="0.3">
      <c r="B1890" s="123">
        <v>42798</v>
      </c>
    </row>
    <row r="1891" spans="2:2" x14ac:dyDescent="0.3">
      <c r="B1891" s="123">
        <v>42799</v>
      </c>
    </row>
    <row r="1892" spans="2:2" x14ac:dyDescent="0.3">
      <c r="B1892" s="123">
        <v>42800</v>
      </c>
    </row>
    <row r="1893" spans="2:2" x14ac:dyDescent="0.3">
      <c r="B1893" s="123">
        <v>42801</v>
      </c>
    </row>
    <row r="1894" spans="2:2" x14ac:dyDescent="0.3">
      <c r="B1894" s="123">
        <v>42802</v>
      </c>
    </row>
    <row r="1895" spans="2:2" x14ac:dyDescent="0.3">
      <c r="B1895" s="123">
        <v>42803</v>
      </c>
    </row>
    <row r="1896" spans="2:2" x14ac:dyDescent="0.3">
      <c r="B1896" s="123">
        <v>42804</v>
      </c>
    </row>
    <row r="1897" spans="2:2" x14ac:dyDescent="0.3">
      <c r="B1897" s="123">
        <v>42805</v>
      </c>
    </row>
    <row r="1898" spans="2:2" x14ac:dyDescent="0.3">
      <c r="B1898" s="123">
        <v>42806</v>
      </c>
    </row>
    <row r="1899" spans="2:2" x14ac:dyDescent="0.3">
      <c r="B1899" s="123">
        <v>42807</v>
      </c>
    </row>
    <row r="1900" spans="2:2" x14ac:dyDescent="0.3">
      <c r="B1900" s="123">
        <v>42808</v>
      </c>
    </row>
    <row r="1901" spans="2:2" x14ac:dyDescent="0.3">
      <c r="B1901" s="123">
        <v>42809</v>
      </c>
    </row>
    <row r="1902" spans="2:2" x14ac:dyDescent="0.3">
      <c r="B1902" s="123">
        <v>42810</v>
      </c>
    </row>
    <row r="1903" spans="2:2" x14ac:dyDescent="0.3">
      <c r="B1903" s="123">
        <v>42811</v>
      </c>
    </row>
    <row r="1904" spans="2:2" x14ac:dyDescent="0.3">
      <c r="B1904" s="123">
        <v>42812</v>
      </c>
    </row>
    <row r="1905" spans="2:2" x14ac:dyDescent="0.3">
      <c r="B1905" s="123">
        <v>42813</v>
      </c>
    </row>
    <row r="1906" spans="2:2" x14ac:dyDescent="0.3">
      <c r="B1906" s="123">
        <v>42814</v>
      </c>
    </row>
    <row r="1907" spans="2:2" x14ac:dyDescent="0.3">
      <c r="B1907" s="123">
        <v>42815</v>
      </c>
    </row>
    <row r="1908" spans="2:2" x14ac:dyDescent="0.3">
      <c r="B1908" s="123">
        <v>42816</v>
      </c>
    </row>
    <row r="1909" spans="2:2" x14ac:dyDescent="0.3">
      <c r="B1909" s="123">
        <v>42817</v>
      </c>
    </row>
    <row r="1910" spans="2:2" x14ac:dyDescent="0.3">
      <c r="B1910" s="123">
        <v>42818</v>
      </c>
    </row>
    <row r="1911" spans="2:2" x14ac:dyDescent="0.3">
      <c r="B1911" s="123">
        <v>42819</v>
      </c>
    </row>
    <row r="1912" spans="2:2" x14ac:dyDescent="0.3">
      <c r="B1912" s="123">
        <v>42820</v>
      </c>
    </row>
    <row r="1913" spans="2:2" x14ac:dyDescent="0.3">
      <c r="B1913" s="123">
        <v>42821</v>
      </c>
    </row>
    <row r="1914" spans="2:2" x14ac:dyDescent="0.3">
      <c r="B1914" s="123">
        <v>42822</v>
      </c>
    </row>
    <row r="1915" spans="2:2" x14ac:dyDescent="0.3">
      <c r="B1915" s="123">
        <v>42823</v>
      </c>
    </row>
    <row r="1916" spans="2:2" x14ac:dyDescent="0.3">
      <c r="B1916" s="123">
        <v>42824</v>
      </c>
    </row>
    <row r="1917" spans="2:2" x14ac:dyDescent="0.3">
      <c r="B1917" s="123">
        <v>42825</v>
      </c>
    </row>
    <row r="1918" spans="2:2" x14ac:dyDescent="0.3">
      <c r="B1918" s="123">
        <v>42826</v>
      </c>
    </row>
    <row r="1919" spans="2:2" x14ac:dyDescent="0.3">
      <c r="B1919" s="123">
        <v>42827</v>
      </c>
    </row>
    <row r="1920" spans="2:2" x14ac:dyDescent="0.3">
      <c r="B1920" s="123">
        <v>42828</v>
      </c>
    </row>
    <row r="1921" spans="2:2" x14ac:dyDescent="0.3">
      <c r="B1921" s="123">
        <v>42829</v>
      </c>
    </row>
    <row r="1922" spans="2:2" x14ac:dyDescent="0.3">
      <c r="B1922" s="123">
        <v>42830</v>
      </c>
    </row>
    <row r="1923" spans="2:2" x14ac:dyDescent="0.3">
      <c r="B1923" s="123">
        <v>42831</v>
      </c>
    </row>
    <row r="1924" spans="2:2" x14ac:dyDescent="0.3">
      <c r="B1924" s="123">
        <v>42832</v>
      </c>
    </row>
    <row r="1925" spans="2:2" x14ac:dyDescent="0.3">
      <c r="B1925" s="123">
        <v>42833</v>
      </c>
    </row>
    <row r="1926" spans="2:2" x14ac:dyDescent="0.3">
      <c r="B1926" s="123">
        <v>42834</v>
      </c>
    </row>
    <row r="1927" spans="2:2" x14ac:dyDescent="0.3">
      <c r="B1927" s="123">
        <v>42835</v>
      </c>
    </row>
    <row r="1928" spans="2:2" x14ac:dyDescent="0.3">
      <c r="B1928" s="123">
        <v>42836</v>
      </c>
    </row>
    <row r="1929" spans="2:2" x14ac:dyDescent="0.3">
      <c r="B1929" s="123">
        <v>42837</v>
      </c>
    </row>
    <row r="1930" spans="2:2" x14ac:dyDescent="0.3">
      <c r="B1930" s="123">
        <v>42838</v>
      </c>
    </row>
    <row r="1931" spans="2:2" x14ac:dyDescent="0.3">
      <c r="B1931" s="123">
        <v>42839</v>
      </c>
    </row>
    <row r="1932" spans="2:2" x14ac:dyDescent="0.3">
      <c r="B1932" s="123">
        <v>42840</v>
      </c>
    </row>
    <row r="1933" spans="2:2" x14ac:dyDescent="0.3">
      <c r="B1933" s="123">
        <v>42841</v>
      </c>
    </row>
    <row r="1934" spans="2:2" x14ac:dyDescent="0.3">
      <c r="B1934" s="123">
        <v>42842</v>
      </c>
    </row>
    <row r="1935" spans="2:2" x14ac:dyDescent="0.3">
      <c r="B1935" s="123">
        <v>42843</v>
      </c>
    </row>
    <row r="1936" spans="2:2" x14ac:dyDescent="0.3">
      <c r="B1936" s="123">
        <v>42844</v>
      </c>
    </row>
    <row r="1937" spans="2:2" x14ac:dyDescent="0.3">
      <c r="B1937" s="123">
        <v>42845</v>
      </c>
    </row>
    <row r="1938" spans="2:2" x14ac:dyDescent="0.3">
      <c r="B1938" s="123">
        <v>42846</v>
      </c>
    </row>
    <row r="1939" spans="2:2" x14ac:dyDescent="0.3">
      <c r="B1939" s="123">
        <v>42847</v>
      </c>
    </row>
    <row r="1940" spans="2:2" x14ac:dyDescent="0.3">
      <c r="B1940" s="123">
        <v>42848</v>
      </c>
    </row>
    <row r="1941" spans="2:2" x14ac:dyDescent="0.3">
      <c r="B1941" s="123">
        <v>42849</v>
      </c>
    </row>
    <row r="1942" spans="2:2" x14ac:dyDescent="0.3">
      <c r="B1942" s="123">
        <v>42850</v>
      </c>
    </row>
    <row r="1943" spans="2:2" x14ac:dyDescent="0.3">
      <c r="B1943" s="123">
        <v>42851</v>
      </c>
    </row>
    <row r="1944" spans="2:2" x14ac:dyDescent="0.3">
      <c r="B1944" s="123">
        <v>42852</v>
      </c>
    </row>
    <row r="1945" spans="2:2" x14ac:dyDescent="0.3">
      <c r="B1945" s="123">
        <v>42853</v>
      </c>
    </row>
    <row r="1946" spans="2:2" x14ac:dyDescent="0.3">
      <c r="B1946" s="123">
        <v>42854</v>
      </c>
    </row>
    <row r="1947" spans="2:2" x14ac:dyDescent="0.3">
      <c r="B1947" s="123">
        <v>42855</v>
      </c>
    </row>
    <row r="1948" spans="2:2" x14ac:dyDescent="0.3">
      <c r="B1948" s="123">
        <v>42856</v>
      </c>
    </row>
    <row r="1949" spans="2:2" x14ac:dyDescent="0.3">
      <c r="B1949" s="123">
        <v>42857</v>
      </c>
    </row>
    <row r="1950" spans="2:2" x14ac:dyDescent="0.3">
      <c r="B1950" s="123">
        <v>42858</v>
      </c>
    </row>
    <row r="1951" spans="2:2" x14ac:dyDescent="0.3">
      <c r="B1951" s="123">
        <v>42859</v>
      </c>
    </row>
    <row r="1952" spans="2:2" x14ac:dyDescent="0.3">
      <c r="B1952" s="123">
        <v>42860</v>
      </c>
    </row>
    <row r="1953" spans="2:2" x14ac:dyDescent="0.3">
      <c r="B1953" s="123">
        <v>42861</v>
      </c>
    </row>
    <row r="1954" spans="2:2" x14ac:dyDescent="0.3">
      <c r="B1954" s="123">
        <v>42862</v>
      </c>
    </row>
    <row r="1955" spans="2:2" x14ac:dyDescent="0.3">
      <c r="B1955" s="123">
        <v>42863</v>
      </c>
    </row>
    <row r="1956" spans="2:2" x14ac:dyDescent="0.3">
      <c r="B1956" s="123">
        <v>42864</v>
      </c>
    </row>
    <row r="1957" spans="2:2" x14ac:dyDescent="0.3">
      <c r="B1957" s="123">
        <v>42865</v>
      </c>
    </row>
    <row r="1958" spans="2:2" x14ac:dyDescent="0.3">
      <c r="B1958" s="123">
        <v>42866</v>
      </c>
    </row>
    <row r="1959" spans="2:2" x14ac:dyDescent="0.3">
      <c r="B1959" s="123">
        <v>42867</v>
      </c>
    </row>
    <row r="1960" spans="2:2" x14ac:dyDescent="0.3">
      <c r="B1960" s="123">
        <v>42868</v>
      </c>
    </row>
    <row r="1961" spans="2:2" x14ac:dyDescent="0.3">
      <c r="B1961" s="123">
        <v>42869</v>
      </c>
    </row>
    <row r="1962" spans="2:2" x14ac:dyDescent="0.3">
      <c r="B1962" s="123">
        <v>42870</v>
      </c>
    </row>
    <row r="1963" spans="2:2" x14ac:dyDescent="0.3">
      <c r="B1963" s="123">
        <v>42871</v>
      </c>
    </row>
    <row r="1964" spans="2:2" x14ac:dyDescent="0.3">
      <c r="B1964" s="123">
        <v>42872</v>
      </c>
    </row>
    <row r="1965" spans="2:2" x14ac:dyDescent="0.3">
      <c r="B1965" s="123">
        <v>42873</v>
      </c>
    </row>
    <row r="1966" spans="2:2" x14ac:dyDescent="0.3">
      <c r="B1966" s="123">
        <v>42874</v>
      </c>
    </row>
    <row r="1967" spans="2:2" x14ac:dyDescent="0.3">
      <c r="B1967" s="123">
        <v>42875</v>
      </c>
    </row>
    <row r="1968" spans="2:2" x14ac:dyDescent="0.3">
      <c r="B1968" s="123">
        <v>42876</v>
      </c>
    </row>
    <row r="1969" spans="2:2" x14ac:dyDescent="0.3">
      <c r="B1969" s="123">
        <v>42877</v>
      </c>
    </row>
    <row r="1970" spans="2:2" x14ac:dyDescent="0.3">
      <c r="B1970" s="123">
        <v>42878</v>
      </c>
    </row>
    <row r="1971" spans="2:2" x14ac:dyDescent="0.3">
      <c r="B1971" s="123">
        <v>42879</v>
      </c>
    </row>
    <row r="1972" spans="2:2" x14ac:dyDescent="0.3">
      <c r="B1972" s="123">
        <v>42880</v>
      </c>
    </row>
    <row r="1973" spans="2:2" x14ac:dyDescent="0.3">
      <c r="B1973" s="123">
        <v>42881</v>
      </c>
    </row>
    <row r="1974" spans="2:2" x14ac:dyDescent="0.3">
      <c r="B1974" s="123">
        <v>42882</v>
      </c>
    </row>
    <row r="1975" spans="2:2" x14ac:dyDescent="0.3">
      <c r="B1975" s="123">
        <v>42883</v>
      </c>
    </row>
    <row r="1976" spans="2:2" x14ac:dyDescent="0.3">
      <c r="B1976" s="123">
        <v>42884</v>
      </c>
    </row>
    <row r="1977" spans="2:2" x14ac:dyDescent="0.3">
      <c r="B1977" s="123">
        <v>42885</v>
      </c>
    </row>
    <row r="1978" spans="2:2" x14ac:dyDescent="0.3">
      <c r="B1978" s="123">
        <v>42886</v>
      </c>
    </row>
    <row r="1979" spans="2:2" x14ac:dyDescent="0.3">
      <c r="B1979" s="123">
        <v>42887</v>
      </c>
    </row>
    <row r="1980" spans="2:2" x14ac:dyDescent="0.3">
      <c r="B1980" s="123">
        <v>42888</v>
      </c>
    </row>
    <row r="1981" spans="2:2" x14ac:dyDescent="0.3">
      <c r="B1981" s="123">
        <v>42889</v>
      </c>
    </row>
    <row r="1982" spans="2:2" x14ac:dyDescent="0.3">
      <c r="B1982" s="123">
        <v>42890</v>
      </c>
    </row>
    <row r="1983" spans="2:2" x14ac:dyDescent="0.3">
      <c r="B1983" s="123">
        <v>42891</v>
      </c>
    </row>
    <row r="1984" spans="2:2" x14ac:dyDescent="0.3">
      <c r="B1984" s="123">
        <v>42892</v>
      </c>
    </row>
    <row r="1985" spans="2:2" x14ac:dyDescent="0.3">
      <c r="B1985" s="123">
        <v>42893</v>
      </c>
    </row>
    <row r="1986" spans="2:2" x14ac:dyDescent="0.3">
      <c r="B1986" s="123">
        <v>42894</v>
      </c>
    </row>
    <row r="1987" spans="2:2" x14ac:dyDescent="0.3">
      <c r="B1987" s="123">
        <v>42895</v>
      </c>
    </row>
    <row r="1988" spans="2:2" x14ac:dyDescent="0.3">
      <c r="B1988" s="123">
        <v>42896</v>
      </c>
    </row>
    <row r="1989" spans="2:2" x14ac:dyDescent="0.3">
      <c r="B1989" s="123">
        <v>42897</v>
      </c>
    </row>
    <row r="1990" spans="2:2" x14ac:dyDescent="0.3">
      <c r="B1990" s="123">
        <v>42898</v>
      </c>
    </row>
    <row r="1991" spans="2:2" x14ac:dyDescent="0.3">
      <c r="B1991" s="123">
        <v>42899</v>
      </c>
    </row>
    <row r="1992" spans="2:2" x14ac:dyDescent="0.3">
      <c r="B1992" s="123">
        <v>42900</v>
      </c>
    </row>
    <row r="1993" spans="2:2" x14ac:dyDescent="0.3">
      <c r="B1993" s="123">
        <v>42901</v>
      </c>
    </row>
    <row r="1994" spans="2:2" x14ac:dyDescent="0.3">
      <c r="B1994" s="123">
        <v>42902</v>
      </c>
    </row>
    <row r="1995" spans="2:2" x14ac:dyDescent="0.3">
      <c r="B1995" s="123">
        <v>42903</v>
      </c>
    </row>
    <row r="1996" spans="2:2" x14ac:dyDescent="0.3">
      <c r="B1996" s="123">
        <v>42904</v>
      </c>
    </row>
    <row r="1997" spans="2:2" x14ac:dyDescent="0.3">
      <c r="B1997" s="123">
        <v>42905</v>
      </c>
    </row>
    <row r="1998" spans="2:2" x14ac:dyDescent="0.3">
      <c r="B1998" s="123">
        <v>42906</v>
      </c>
    </row>
    <row r="1999" spans="2:2" x14ac:dyDescent="0.3">
      <c r="B1999" s="123">
        <v>42907</v>
      </c>
    </row>
    <row r="2000" spans="2:2" x14ac:dyDescent="0.3">
      <c r="B2000" s="123">
        <v>42908</v>
      </c>
    </row>
    <row r="2001" spans="2:2" x14ac:dyDescent="0.3">
      <c r="B2001" s="123">
        <v>42909</v>
      </c>
    </row>
    <row r="2002" spans="2:2" x14ac:dyDescent="0.3">
      <c r="B2002" s="123">
        <v>42910</v>
      </c>
    </row>
    <row r="2003" spans="2:2" x14ac:dyDescent="0.3">
      <c r="B2003" s="123">
        <v>42911</v>
      </c>
    </row>
    <row r="2004" spans="2:2" x14ac:dyDescent="0.3">
      <c r="B2004" s="123">
        <v>42912</v>
      </c>
    </row>
    <row r="2005" spans="2:2" x14ac:dyDescent="0.3">
      <c r="B2005" s="123">
        <v>42913</v>
      </c>
    </row>
    <row r="2006" spans="2:2" x14ac:dyDescent="0.3">
      <c r="B2006" s="123">
        <v>42914</v>
      </c>
    </row>
    <row r="2007" spans="2:2" x14ac:dyDescent="0.3">
      <c r="B2007" s="123">
        <v>42915</v>
      </c>
    </row>
    <row r="2008" spans="2:2" x14ac:dyDescent="0.3">
      <c r="B2008" s="123">
        <v>42916</v>
      </c>
    </row>
    <row r="2009" spans="2:2" x14ac:dyDescent="0.3">
      <c r="B2009" s="123">
        <v>42917</v>
      </c>
    </row>
    <row r="2010" spans="2:2" x14ac:dyDescent="0.3">
      <c r="B2010" s="123">
        <v>42918</v>
      </c>
    </row>
    <row r="2011" spans="2:2" x14ac:dyDescent="0.3">
      <c r="B2011" s="123">
        <v>42919</v>
      </c>
    </row>
    <row r="2012" spans="2:2" x14ac:dyDescent="0.3">
      <c r="B2012" s="123">
        <v>42920</v>
      </c>
    </row>
    <row r="2013" spans="2:2" x14ac:dyDescent="0.3">
      <c r="B2013" s="123">
        <v>42921</v>
      </c>
    </row>
    <row r="2014" spans="2:2" x14ac:dyDescent="0.3">
      <c r="B2014" s="123">
        <v>42922</v>
      </c>
    </row>
    <row r="2015" spans="2:2" x14ac:dyDescent="0.3">
      <c r="B2015" s="123">
        <v>42923</v>
      </c>
    </row>
    <row r="2016" spans="2:2" x14ac:dyDescent="0.3">
      <c r="B2016" s="123">
        <v>42924</v>
      </c>
    </row>
    <row r="2017" spans="2:2" x14ac:dyDescent="0.3">
      <c r="B2017" s="123">
        <v>42925</v>
      </c>
    </row>
    <row r="2018" spans="2:2" x14ac:dyDescent="0.3">
      <c r="B2018" s="123">
        <v>42926</v>
      </c>
    </row>
    <row r="2019" spans="2:2" x14ac:dyDescent="0.3">
      <c r="B2019" s="123">
        <v>42927</v>
      </c>
    </row>
    <row r="2020" spans="2:2" x14ac:dyDescent="0.3">
      <c r="B2020" s="123">
        <v>42928</v>
      </c>
    </row>
    <row r="2021" spans="2:2" x14ac:dyDescent="0.3">
      <c r="B2021" s="123">
        <v>42929</v>
      </c>
    </row>
    <row r="2022" spans="2:2" x14ac:dyDescent="0.3">
      <c r="B2022" s="123">
        <v>42930</v>
      </c>
    </row>
    <row r="2023" spans="2:2" x14ac:dyDescent="0.3">
      <c r="B2023" s="123">
        <v>42931</v>
      </c>
    </row>
    <row r="2024" spans="2:2" x14ac:dyDescent="0.3">
      <c r="B2024" s="123">
        <v>42932</v>
      </c>
    </row>
    <row r="2025" spans="2:2" x14ac:dyDescent="0.3">
      <c r="B2025" s="123">
        <v>42933</v>
      </c>
    </row>
    <row r="2026" spans="2:2" x14ac:dyDescent="0.3">
      <c r="B2026" s="123">
        <v>42934</v>
      </c>
    </row>
    <row r="2027" spans="2:2" x14ac:dyDescent="0.3">
      <c r="B2027" s="123">
        <v>42935</v>
      </c>
    </row>
    <row r="2028" spans="2:2" x14ac:dyDescent="0.3">
      <c r="B2028" s="123">
        <v>42936</v>
      </c>
    </row>
    <row r="2029" spans="2:2" x14ac:dyDescent="0.3">
      <c r="B2029" s="123">
        <v>42937</v>
      </c>
    </row>
    <row r="2030" spans="2:2" x14ac:dyDescent="0.3">
      <c r="B2030" s="123">
        <v>42938</v>
      </c>
    </row>
    <row r="2031" spans="2:2" x14ac:dyDescent="0.3">
      <c r="B2031" s="123">
        <v>42939</v>
      </c>
    </row>
    <row r="2032" spans="2:2" x14ac:dyDescent="0.3">
      <c r="B2032" s="123">
        <v>42940</v>
      </c>
    </row>
    <row r="2033" spans="2:2" x14ac:dyDescent="0.3">
      <c r="B2033" s="123">
        <v>42941</v>
      </c>
    </row>
    <row r="2034" spans="2:2" x14ac:dyDescent="0.3">
      <c r="B2034" s="123">
        <v>42942</v>
      </c>
    </row>
    <row r="2035" spans="2:2" x14ac:dyDescent="0.3">
      <c r="B2035" s="123">
        <v>42943</v>
      </c>
    </row>
    <row r="2036" spans="2:2" x14ac:dyDescent="0.3">
      <c r="B2036" s="123">
        <v>42944</v>
      </c>
    </row>
    <row r="2037" spans="2:2" x14ac:dyDescent="0.3">
      <c r="B2037" s="123">
        <v>42945</v>
      </c>
    </row>
    <row r="2038" spans="2:2" x14ac:dyDescent="0.3">
      <c r="B2038" s="123">
        <v>42946</v>
      </c>
    </row>
    <row r="2039" spans="2:2" x14ac:dyDescent="0.3">
      <c r="B2039" s="123">
        <v>42947</v>
      </c>
    </row>
    <row r="2040" spans="2:2" x14ac:dyDescent="0.3">
      <c r="B2040" s="123">
        <v>42948</v>
      </c>
    </row>
    <row r="2041" spans="2:2" x14ac:dyDescent="0.3">
      <c r="B2041" s="123">
        <v>42949</v>
      </c>
    </row>
    <row r="2042" spans="2:2" x14ac:dyDescent="0.3">
      <c r="B2042" s="123">
        <v>42950</v>
      </c>
    </row>
    <row r="2043" spans="2:2" x14ac:dyDescent="0.3">
      <c r="B2043" s="123">
        <v>42951</v>
      </c>
    </row>
    <row r="2044" spans="2:2" x14ac:dyDescent="0.3">
      <c r="B2044" s="123">
        <v>42952</v>
      </c>
    </row>
    <row r="2045" spans="2:2" x14ac:dyDescent="0.3">
      <c r="B2045" s="123">
        <v>42953</v>
      </c>
    </row>
    <row r="2046" spans="2:2" x14ac:dyDescent="0.3">
      <c r="B2046" s="123">
        <v>42954</v>
      </c>
    </row>
    <row r="2047" spans="2:2" x14ac:dyDescent="0.3">
      <c r="B2047" s="123">
        <v>42955</v>
      </c>
    </row>
    <row r="2048" spans="2:2" x14ac:dyDescent="0.3">
      <c r="B2048" s="123">
        <v>42956</v>
      </c>
    </row>
    <row r="2049" spans="2:2" x14ac:dyDescent="0.3">
      <c r="B2049" s="123">
        <v>42957</v>
      </c>
    </row>
    <row r="2050" spans="2:2" x14ac:dyDescent="0.3">
      <c r="B2050" s="123">
        <v>42958</v>
      </c>
    </row>
    <row r="2051" spans="2:2" x14ac:dyDescent="0.3">
      <c r="B2051" s="123">
        <v>42959</v>
      </c>
    </row>
    <row r="2052" spans="2:2" x14ac:dyDescent="0.3">
      <c r="B2052" s="123">
        <v>42960</v>
      </c>
    </row>
    <row r="2053" spans="2:2" x14ac:dyDescent="0.3">
      <c r="B2053" s="123">
        <v>42961</v>
      </c>
    </row>
    <row r="2054" spans="2:2" x14ac:dyDescent="0.3">
      <c r="B2054" s="123">
        <v>42962</v>
      </c>
    </row>
    <row r="2055" spans="2:2" x14ac:dyDescent="0.3">
      <c r="B2055" s="123">
        <v>42963</v>
      </c>
    </row>
    <row r="2056" spans="2:2" x14ac:dyDescent="0.3">
      <c r="B2056" s="123">
        <v>42964</v>
      </c>
    </row>
    <row r="2057" spans="2:2" x14ac:dyDescent="0.3">
      <c r="B2057" s="123">
        <v>42965</v>
      </c>
    </row>
    <row r="2058" spans="2:2" x14ac:dyDescent="0.3">
      <c r="B2058" s="123">
        <v>42966</v>
      </c>
    </row>
    <row r="2059" spans="2:2" x14ac:dyDescent="0.3">
      <c r="B2059" s="123">
        <v>42967</v>
      </c>
    </row>
    <row r="2060" spans="2:2" x14ac:dyDescent="0.3">
      <c r="B2060" s="123">
        <v>42968</v>
      </c>
    </row>
    <row r="2061" spans="2:2" x14ac:dyDescent="0.3">
      <c r="B2061" s="123">
        <v>42969</v>
      </c>
    </row>
    <row r="2062" spans="2:2" x14ac:dyDescent="0.3">
      <c r="B2062" s="123">
        <v>42970</v>
      </c>
    </row>
    <row r="2063" spans="2:2" x14ac:dyDescent="0.3">
      <c r="B2063" s="123">
        <v>42971</v>
      </c>
    </row>
    <row r="2064" spans="2:2" x14ac:dyDescent="0.3">
      <c r="B2064" s="123">
        <v>42972</v>
      </c>
    </row>
    <row r="2065" spans="2:2" x14ac:dyDescent="0.3">
      <c r="B2065" s="123">
        <v>42973</v>
      </c>
    </row>
    <row r="2066" spans="2:2" x14ac:dyDescent="0.3">
      <c r="B2066" s="123">
        <v>42974</v>
      </c>
    </row>
    <row r="2067" spans="2:2" x14ac:dyDescent="0.3">
      <c r="B2067" s="123">
        <v>42975</v>
      </c>
    </row>
    <row r="2068" spans="2:2" x14ac:dyDescent="0.3">
      <c r="B2068" s="123">
        <v>42976</v>
      </c>
    </row>
    <row r="2069" spans="2:2" x14ac:dyDescent="0.3">
      <c r="B2069" s="123">
        <v>42977</v>
      </c>
    </row>
    <row r="2070" spans="2:2" x14ac:dyDescent="0.3">
      <c r="B2070" s="123">
        <v>42978</v>
      </c>
    </row>
    <row r="2071" spans="2:2" x14ac:dyDescent="0.3">
      <c r="B2071" s="123">
        <v>42979</v>
      </c>
    </row>
    <row r="2072" spans="2:2" x14ac:dyDescent="0.3">
      <c r="B2072" s="123">
        <v>42980</v>
      </c>
    </row>
    <row r="2073" spans="2:2" x14ac:dyDescent="0.3">
      <c r="B2073" s="123">
        <v>42981</v>
      </c>
    </row>
    <row r="2074" spans="2:2" x14ac:dyDescent="0.3">
      <c r="B2074" s="123">
        <v>42982</v>
      </c>
    </row>
    <row r="2075" spans="2:2" x14ac:dyDescent="0.3">
      <c r="B2075" s="123">
        <v>42983</v>
      </c>
    </row>
    <row r="2076" spans="2:2" x14ac:dyDescent="0.3">
      <c r="B2076" s="123">
        <v>42984</v>
      </c>
    </row>
    <row r="2077" spans="2:2" x14ac:dyDescent="0.3">
      <c r="B2077" s="123">
        <v>42985</v>
      </c>
    </row>
    <row r="2078" spans="2:2" x14ac:dyDescent="0.3">
      <c r="B2078" s="123">
        <v>42986</v>
      </c>
    </row>
    <row r="2079" spans="2:2" x14ac:dyDescent="0.3">
      <c r="B2079" s="123">
        <v>42987</v>
      </c>
    </row>
    <row r="2080" spans="2:2" x14ac:dyDescent="0.3">
      <c r="B2080" s="123">
        <v>42988</v>
      </c>
    </row>
    <row r="2081" spans="2:2" x14ac:dyDescent="0.3">
      <c r="B2081" s="123">
        <v>42989</v>
      </c>
    </row>
    <row r="2082" spans="2:2" x14ac:dyDescent="0.3">
      <c r="B2082" s="123">
        <v>42990</v>
      </c>
    </row>
    <row r="2083" spans="2:2" x14ac:dyDescent="0.3">
      <c r="B2083" s="123">
        <v>42991</v>
      </c>
    </row>
    <row r="2084" spans="2:2" x14ac:dyDescent="0.3">
      <c r="B2084" s="123">
        <v>42992</v>
      </c>
    </row>
    <row r="2085" spans="2:2" x14ac:dyDescent="0.3">
      <c r="B2085" s="123">
        <v>42993</v>
      </c>
    </row>
    <row r="2086" spans="2:2" x14ac:dyDescent="0.3">
      <c r="B2086" s="123">
        <v>42994</v>
      </c>
    </row>
    <row r="2087" spans="2:2" x14ac:dyDescent="0.3">
      <c r="B2087" s="123">
        <v>42995</v>
      </c>
    </row>
    <row r="2088" spans="2:2" x14ac:dyDescent="0.3">
      <c r="B2088" s="123">
        <v>42996</v>
      </c>
    </row>
    <row r="2089" spans="2:2" x14ac:dyDescent="0.3">
      <c r="B2089" s="123">
        <v>42997</v>
      </c>
    </row>
    <row r="2090" spans="2:2" x14ac:dyDescent="0.3">
      <c r="B2090" s="123">
        <v>42998</v>
      </c>
    </row>
    <row r="2091" spans="2:2" x14ac:dyDescent="0.3">
      <c r="B2091" s="123">
        <v>42999</v>
      </c>
    </row>
    <row r="2092" spans="2:2" x14ac:dyDescent="0.3">
      <c r="B2092" s="123">
        <v>43000</v>
      </c>
    </row>
    <row r="2093" spans="2:2" x14ac:dyDescent="0.3">
      <c r="B2093" s="123">
        <v>43001</v>
      </c>
    </row>
    <row r="2094" spans="2:2" x14ac:dyDescent="0.3">
      <c r="B2094" s="123">
        <v>43002</v>
      </c>
    </row>
    <row r="2095" spans="2:2" x14ac:dyDescent="0.3">
      <c r="B2095" s="123">
        <v>43003</v>
      </c>
    </row>
    <row r="2096" spans="2:2" x14ac:dyDescent="0.3">
      <c r="B2096" s="123">
        <v>43004</v>
      </c>
    </row>
    <row r="2097" spans="2:2" x14ac:dyDescent="0.3">
      <c r="B2097" s="123">
        <v>43005</v>
      </c>
    </row>
    <row r="2098" spans="2:2" x14ac:dyDescent="0.3">
      <c r="B2098" s="123">
        <v>43006</v>
      </c>
    </row>
    <row r="2099" spans="2:2" x14ac:dyDescent="0.3">
      <c r="B2099" s="123">
        <v>43007</v>
      </c>
    </row>
    <row r="2100" spans="2:2" x14ac:dyDescent="0.3">
      <c r="B2100" s="123">
        <v>43008</v>
      </c>
    </row>
    <row r="2101" spans="2:2" x14ac:dyDescent="0.3">
      <c r="B2101" s="123">
        <v>43009</v>
      </c>
    </row>
    <row r="2102" spans="2:2" x14ac:dyDescent="0.3">
      <c r="B2102" s="123">
        <v>43010</v>
      </c>
    </row>
    <row r="2103" spans="2:2" x14ac:dyDescent="0.3">
      <c r="B2103" s="123">
        <v>43011</v>
      </c>
    </row>
    <row r="2104" spans="2:2" x14ac:dyDescent="0.3">
      <c r="B2104" s="123">
        <v>43012</v>
      </c>
    </row>
    <row r="2105" spans="2:2" x14ac:dyDescent="0.3">
      <c r="B2105" s="123">
        <v>43013</v>
      </c>
    </row>
    <row r="2106" spans="2:2" x14ac:dyDescent="0.3">
      <c r="B2106" s="123">
        <v>43014</v>
      </c>
    </row>
    <row r="2107" spans="2:2" x14ac:dyDescent="0.3">
      <c r="B2107" s="123">
        <v>43015</v>
      </c>
    </row>
    <row r="2108" spans="2:2" x14ac:dyDescent="0.3">
      <c r="B2108" s="123">
        <v>43016</v>
      </c>
    </row>
    <row r="2109" spans="2:2" x14ac:dyDescent="0.3">
      <c r="B2109" s="123">
        <v>43017</v>
      </c>
    </row>
    <row r="2110" spans="2:2" x14ac:dyDescent="0.3">
      <c r="B2110" s="123">
        <v>43018</v>
      </c>
    </row>
    <row r="2111" spans="2:2" x14ac:dyDescent="0.3">
      <c r="B2111" s="123">
        <v>43019</v>
      </c>
    </row>
    <row r="2112" spans="2:2" x14ac:dyDescent="0.3">
      <c r="B2112" s="123">
        <v>43020</v>
      </c>
    </row>
    <row r="2113" spans="2:2" x14ac:dyDescent="0.3">
      <c r="B2113" s="123">
        <v>43021</v>
      </c>
    </row>
    <row r="2114" spans="2:2" x14ac:dyDescent="0.3">
      <c r="B2114" s="123">
        <v>43022</v>
      </c>
    </row>
    <row r="2115" spans="2:2" x14ac:dyDescent="0.3">
      <c r="B2115" s="123">
        <v>43023</v>
      </c>
    </row>
    <row r="2116" spans="2:2" x14ac:dyDescent="0.3">
      <c r="B2116" s="123">
        <v>43024</v>
      </c>
    </row>
    <row r="2117" spans="2:2" x14ac:dyDescent="0.3">
      <c r="B2117" s="123">
        <v>43025</v>
      </c>
    </row>
    <row r="2118" spans="2:2" x14ac:dyDescent="0.3">
      <c r="B2118" s="123">
        <v>43026</v>
      </c>
    </row>
    <row r="2119" spans="2:2" x14ac:dyDescent="0.3">
      <c r="B2119" s="123">
        <v>43027</v>
      </c>
    </row>
    <row r="2120" spans="2:2" x14ac:dyDescent="0.3">
      <c r="B2120" s="123">
        <v>43028</v>
      </c>
    </row>
    <row r="2121" spans="2:2" x14ac:dyDescent="0.3">
      <c r="B2121" s="123">
        <v>43029</v>
      </c>
    </row>
    <row r="2122" spans="2:2" x14ac:dyDescent="0.3">
      <c r="B2122" s="123">
        <v>43030</v>
      </c>
    </row>
    <row r="2123" spans="2:2" x14ac:dyDescent="0.3">
      <c r="B2123" s="123">
        <v>43031</v>
      </c>
    </row>
    <row r="2124" spans="2:2" x14ac:dyDescent="0.3">
      <c r="B2124" s="123">
        <v>43032</v>
      </c>
    </row>
    <row r="2125" spans="2:2" x14ac:dyDescent="0.3">
      <c r="B2125" s="123">
        <v>43033</v>
      </c>
    </row>
    <row r="2126" spans="2:2" x14ac:dyDescent="0.3">
      <c r="B2126" s="123">
        <v>43034</v>
      </c>
    </row>
    <row r="2127" spans="2:2" x14ac:dyDescent="0.3">
      <c r="B2127" s="123">
        <v>43035</v>
      </c>
    </row>
    <row r="2128" spans="2:2" x14ac:dyDescent="0.3">
      <c r="B2128" s="123">
        <v>43036</v>
      </c>
    </row>
    <row r="2129" spans="2:2" x14ac:dyDescent="0.3">
      <c r="B2129" s="123">
        <v>43037</v>
      </c>
    </row>
    <row r="2130" spans="2:2" x14ac:dyDescent="0.3">
      <c r="B2130" s="123">
        <v>43038</v>
      </c>
    </row>
    <row r="2131" spans="2:2" x14ac:dyDescent="0.3">
      <c r="B2131" s="123">
        <v>43039</v>
      </c>
    </row>
    <row r="2132" spans="2:2" x14ac:dyDescent="0.3">
      <c r="B2132" s="123">
        <v>43040</v>
      </c>
    </row>
    <row r="2133" spans="2:2" x14ac:dyDescent="0.3">
      <c r="B2133" s="123">
        <v>43041</v>
      </c>
    </row>
    <row r="2134" spans="2:2" x14ac:dyDescent="0.3">
      <c r="B2134" s="123">
        <v>43042</v>
      </c>
    </row>
    <row r="2135" spans="2:2" x14ac:dyDescent="0.3">
      <c r="B2135" s="123">
        <v>43043</v>
      </c>
    </row>
    <row r="2136" spans="2:2" x14ac:dyDescent="0.3">
      <c r="B2136" s="123">
        <v>43044</v>
      </c>
    </row>
    <row r="2137" spans="2:2" x14ac:dyDescent="0.3">
      <c r="B2137" s="123">
        <v>43045</v>
      </c>
    </row>
    <row r="2138" spans="2:2" x14ac:dyDescent="0.3">
      <c r="B2138" s="123">
        <v>43046</v>
      </c>
    </row>
    <row r="2139" spans="2:2" x14ac:dyDescent="0.3">
      <c r="B2139" s="123">
        <v>43047</v>
      </c>
    </row>
    <row r="2140" spans="2:2" x14ac:dyDescent="0.3">
      <c r="B2140" s="123">
        <v>43048</v>
      </c>
    </row>
    <row r="2141" spans="2:2" x14ac:dyDescent="0.3">
      <c r="B2141" s="123">
        <v>43049</v>
      </c>
    </row>
    <row r="2142" spans="2:2" x14ac:dyDescent="0.3">
      <c r="B2142" s="123">
        <v>43050</v>
      </c>
    </row>
    <row r="2143" spans="2:2" x14ac:dyDescent="0.3">
      <c r="B2143" s="123">
        <v>43051</v>
      </c>
    </row>
    <row r="2144" spans="2:2" x14ac:dyDescent="0.3">
      <c r="B2144" s="123">
        <v>43052</v>
      </c>
    </row>
    <row r="2145" spans="2:2" x14ac:dyDescent="0.3">
      <c r="B2145" s="123">
        <v>43053</v>
      </c>
    </row>
    <row r="2146" spans="2:2" x14ac:dyDescent="0.3">
      <c r="B2146" s="123">
        <v>43054</v>
      </c>
    </row>
    <row r="2147" spans="2:2" x14ac:dyDescent="0.3">
      <c r="B2147" s="123">
        <v>43055</v>
      </c>
    </row>
    <row r="2148" spans="2:2" x14ac:dyDescent="0.3">
      <c r="B2148" s="123">
        <v>43056</v>
      </c>
    </row>
    <row r="2149" spans="2:2" x14ac:dyDescent="0.3">
      <c r="B2149" s="123">
        <v>43057</v>
      </c>
    </row>
    <row r="2150" spans="2:2" x14ac:dyDescent="0.3">
      <c r="B2150" s="123">
        <v>43058</v>
      </c>
    </row>
    <row r="2151" spans="2:2" x14ac:dyDescent="0.3">
      <c r="B2151" s="123">
        <v>43059</v>
      </c>
    </row>
    <row r="2152" spans="2:2" x14ac:dyDescent="0.3">
      <c r="B2152" s="123">
        <v>43060</v>
      </c>
    </row>
    <row r="2153" spans="2:2" x14ac:dyDescent="0.3">
      <c r="B2153" s="123">
        <v>43061</v>
      </c>
    </row>
    <row r="2154" spans="2:2" x14ac:dyDescent="0.3">
      <c r="B2154" s="123">
        <v>43062</v>
      </c>
    </row>
    <row r="2155" spans="2:2" x14ac:dyDescent="0.3">
      <c r="B2155" s="123">
        <v>43063</v>
      </c>
    </row>
    <row r="2156" spans="2:2" x14ac:dyDescent="0.3">
      <c r="B2156" s="123">
        <v>43064</v>
      </c>
    </row>
    <row r="2157" spans="2:2" x14ac:dyDescent="0.3">
      <c r="B2157" s="123">
        <v>43065</v>
      </c>
    </row>
    <row r="2158" spans="2:2" x14ac:dyDescent="0.3">
      <c r="B2158" s="123">
        <v>43066</v>
      </c>
    </row>
    <row r="2159" spans="2:2" x14ac:dyDescent="0.3">
      <c r="B2159" s="123">
        <v>43067</v>
      </c>
    </row>
    <row r="2160" spans="2:2" x14ac:dyDescent="0.3">
      <c r="B2160" s="123">
        <v>43068</v>
      </c>
    </row>
    <row r="2161" spans="2:2" x14ac:dyDescent="0.3">
      <c r="B2161" s="123">
        <v>43069</v>
      </c>
    </row>
    <row r="2162" spans="2:2" x14ac:dyDescent="0.3">
      <c r="B2162" s="123">
        <v>43070</v>
      </c>
    </row>
    <row r="2163" spans="2:2" x14ac:dyDescent="0.3">
      <c r="B2163" s="123">
        <v>43071</v>
      </c>
    </row>
    <row r="2164" spans="2:2" x14ac:dyDescent="0.3">
      <c r="B2164" s="123">
        <v>43072</v>
      </c>
    </row>
    <row r="2165" spans="2:2" x14ac:dyDescent="0.3">
      <c r="B2165" s="123">
        <v>43073</v>
      </c>
    </row>
    <row r="2166" spans="2:2" x14ac:dyDescent="0.3">
      <c r="B2166" s="123">
        <v>43074</v>
      </c>
    </row>
    <row r="2167" spans="2:2" x14ac:dyDescent="0.3">
      <c r="B2167" s="123">
        <v>43075</v>
      </c>
    </row>
    <row r="2168" spans="2:2" x14ac:dyDescent="0.3">
      <c r="B2168" s="123">
        <v>43076</v>
      </c>
    </row>
    <row r="2169" spans="2:2" x14ac:dyDescent="0.3">
      <c r="B2169" s="123">
        <v>43077</v>
      </c>
    </row>
    <row r="2170" spans="2:2" x14ac:dyDescent="0.3">
      <c r="B2170" s="123">
        <v>43078</v>
      </c>
    </row>
    <row r="2171" spans="2:2" x14ac:dyDescent="0.3">
      <c r="B2171" s="123">
        <v>43079</v>
      </c>
    </row>
    <row r="2172" spans="2:2" x14ac:dyDescent="0.3">
      <c r="B2172" s="123">
        <v>43080</v>
      </c>
    </row>
    <row r="2173" spans="2:2" x14ac:dyDescent="0.3">
      <c r="B2173" s="123">
        <v>43081</v>
      </c>
    </row>
    <row r="2174" spans="2:2" x14ac:dyDescent="0.3">
      <c r="B2174" s="123">
        <v>43082</v>
      </c>
    </row>
    <row r="2175" spans="2:2" x14ac:dyDescent="0.3">
      <c r="B2175" s="123">
        <v>43083</v>
      </c>
    </row>
    <row r="2176" spans="2:2" x14ac:dyDescent="0.3">
      <c r="B2176" s="123">
        <v>43084</v>
      </c>
    </row>
    <row r="2177" spans="2:2" x14ac:dyDescent="0.3">
      <c r="B2177" s="123">
        <v>43085</v>
      </c>
    </row>
    <row r="2178" spans="2:2" x14ac:dyDescent="0.3">
      <c r="B2178" s="123">
        <v>43086</v>
      </c>
    </row>
    <row r="2179" spans="2:2" x14ac:dyDescent="0.3">
      <c r="B2179" s="123">
        <v>43087</v>
      </c>
    </row>
    <row r="2180" spans="2:2" x14ac:dyDescent="0.3">
      <c r="B2180" s="123">
        <v>43088</v>
      </c>
    </row>
    <row r="2181" spans="2:2" x14ac:dyDescent="0.3">
      <c r="B2181" s="123">
        <v>43089</v>
      </c>
    </row>
    <row r="2182" spans="2:2" x14ac:dyDescent="0.3">
      <c r="B2182" s="123">
        <v>43090</v>
      </c>
    </row>
    <row r="2183" spans="2:2" x14ac:dyDescent="0.3">
      <c r="B2183" s="123">
        <v>43091</v>
      </c>
    </row>
    <row r="2184" spans="2:2" x14ac:dyDescent="0.3">
      <c r="B2184" s="123">
        <v>43092</v>
      </c>
    </row>
    <row r="2185" spans="2:2" x14ac:dyDescent="0.3">
      <c r="B2185" s="123">
        <v>43093</v>
      </c>
    </row>
    <row r="2186" spans="2:2" x14ac:dyDescent="0.3">
      <c r="B2186" s="123">
        <v>43094</v>
      </c>
    </row>
    <row r="2187" spans="2:2" x14ac:dyDescent="0.3">
      <c r="B2187" s="123">
        <v>43095</v>
      </c>
    </row>
    <row r="2188" spans="2:2" x14ac:dyDescent="0.3">
      <c r="B2188" s="123">
        <v>43096</v>
      </c>
    </row>
    <row r="2189" spans="2:2" x14ac:dyDescent="0.3">
      <c r="B2189" s="123">
        <v>43097</v>
      </c>
    </row>
    <row r="2190" spans="2:2" x14ac:dyDescent="0.3">
      <c r="B2190" s="123">
        <v>43098</v>
      </c>
    </row>
    <row r="2191" spans="2:2" x14ac:dyDescent="0.3">
      <c r="B2191" s="123">
        <v>43099</v>
      </c>
    </row>
    <row r="2192" spans="2:2" x14ac:dyDescent="0.3">
      <c r="B2192" s="123">
        <v>43100</v>
      </c>
    </row>
    <row r="2193" spans="2:2" x14ac:dyDescent="0.3">
      <c r="B2193" s="123">
        <v>43101</v>
      </c>
    </row>
    <row r="2194" spans="2:2" x14ac:dyDescent="0.3">
      <c r="B2194" s="123">
        <v>43102</v>
      </c>
    </row>
    <row r="2195" spans="2:2" x14ac:dyDescent="0.3">
      <c r="B2195" s="123">
        <v>43103</v>
      </c>
    </row>
    <row r="2196" spans="2:2" x14ac:dyDescent="0.3">
      <c r="B2196" s="123">
        <v>43104</v>
      </c>
    </row>
    <row r="2197" spans="2:2" x14ac:dyDescent="0.3">
      <c r="B2197" s="123">
        <v>43105</v>
      </c>
    </row>
    <row r="2198" spans="2:2" x14ac:dyDescent="0.3">
      <c r="B2198" s="123">
        <v>43106</v>
      </c>
    </row>
    <row r="2199" spans="2:2" x14ac:dyDescent="0.3">
      <c r="B2199" s="123">
        <v>43107</v>
      </c>
    </row>
    <row r="2200" spans="2:2" x14ac:dyDescent="0.3">
      <c r="B2200" s="123">
        <v>43108</v>
      </c>
    </row>
    <row r="2201" spans="2:2" x14ac:dyDescent="0.3">
      <c r="B2201" s="123">
        <v>43109</v>
      </c>
    </row>
    <row r="2202" spans="2:2" x14ac:dyDescent="0.3">
      <c r="B2202" s="123">
        <v>43110</v>
      </c>
    </row>
    <row r="2203" spans="2:2" x14ac:dyDescent="0.3">
      <c r="B2203" s="123">
        <v>43111</v>
      </c>
    </row>
    <row r="2204" spans="2:2" x14ac:dyDescent="0.3">
      <c r="B2204" s="123">
        <v>43112</v>
      </c>
    </row>
    <row r="2205" spans="2:2" x14ac:dyDescent="0.3">
      <c r="B2205" s="123">
        <v>43113</v>
      </c>
    </row>
    <row r="2206" spans="2:2" x14ac:dyDescent="0.3">
      <c r="B2206" s="123">
        <v>43114</v>
      </c>
    </row>
    <row r="2207" spans="2:2" x14ac:dyDescent="0.3">
      <c r="B2207" s="123">
        <v>43115</v>
      </c>
    </row>
    <row r="2208" spans="2:2" x14ac:dyDescent="0.3">
      <c r="B2208" s="123">
        <v>43116</v>
      </c>
    </row>
    <row r="2209" spans="2:2" x14ac:dyDescent="0.3">
      <c r="B2209" s="123">
        <v>43117</v>
      </c>
    </row>
    <row r="2210" spans="2:2" x14ac:dyDescent="0.3">
      <c r="B2210" s="123">
        <v>43118</v>
      </c>
    </row>
    <row r="2211" spans="2:2" x14ac:dyDescent="0.3">
      <c r="B2211" s="123">
        <v>43119</v>
      </c>
    </row>
    <row r="2212" spans="2:2" x14ac:dyDescent="0.3">
      <c r="B2212" s="123">
        <v>43120</v>
      </c>
    </row>
    <row r="2213" spans="2:2" x14ac:dyDescent="0.3">
      <c r="B2213" s="123">
        <v>43121</v>
      </c>
    </row>
    <row r="2214" spans="2:2" x14ac:dyDescent="0.3">
      <c r="B2214" s="123">
        <v>43122</v>
      </c>
    </row>
    <row r="2215" spans="2:2" x14ac:dyDescent="0.3">
      <c r="B2215" s="123">
        <v>43123</v>
      </c>
    </row>
    <row r="2216" spans="2:2" x14ac:dyDescent="0.3">
      <c r="B2216" s="123">
        <v>43124</v>
      </c>
    </row>
    <row r="2217" spans="2:2" x14ac:dyDescent="0.3">
      <c r="B2217" s="123">
        <v>43125</v>
      </c>
    </row>
    <row r="2218" spans="2:2" x14ac:dyDescent="0.3">
      <c r="B2218" s="123">
        <v>43126</v>
      </c>
    </row>
    <row r="2219" spans="2:2" x14ac:dyDescent="0.3">
      <c r="B2219" s="123">
        <v>43127</v>
      </c>
    </row>
    <row r="2220" spans="2:2" x14ac:dyDescent="0.3">
      <c r="B2220" s="123">
        <v>43128</v>
      </c>
    </row>
    <row r="2221" spans="2:2" x14ac:dyDescent="0.3">
      <c r="B2221" s="123">
        <v>43129</v>
      </c>
    </row>
    <row r="2222" spans="2:2" x14ac:dyDescent="0.3">
      <c r="B2222" s="123">
        <v>43130</v>
      </c>
    </row>
    <row r="2223" spans="2:2" x14ac:dyDescent="0.3">
      <c r="B2223" s="123">
        <v>43131</v>
      </c>
    </row>
    <row r="2224" spans="2:2" x14ac:dyDescent="0.3">
      <c r="B2224" s="123">
        <v>43132</v>
      </c>
    </row>
    <row r="2225" spans="2:2" x14ac:dyDescent="0.3">
      <c r="B2225" s="123">
        <v>43133</v>
      </c>
    </row>
    <row r="2226" spans="2:2" x14ac:dyDescent="0.3">
      <c r="B2226" s="123">
        <v>43134</v>
      </c>
    </row>
    <row r="2227" spans="2:2" x14ac:dyDescent="0.3">
      <c r="B2227" s="123">
        <v>43135</v>
      </c>
    </row>
    <row r="2228" spans="2:2" x14ac:dyDescent="0.3">
      <c r="B2228" s="123">
        <v>43136</v>
      </c>
    </row>
    <row r="2229" spans="2:2" x14ac:dyDescent="0.3">
      <c r="B2229" s="123">
        <v>43137</v>
      </c>
    </row>
    <row r="2230" spans="2:2" x14ac:dyDescent="0.3">
      <c r="B2230" s="123">
        <v>43138</v>
      </c>
    </row>
    <row r="2231" spans="2:2" x14ac:dyDescent="0.3">
      <c r="B2231" s="123">
        <v>43139</v>
      </c>
    </row>
    <row r="2232" spans="2:2" x14ac:dyDescent="0.3">
      <c r="B2232" s="123">
        <v>43140</v>
      </c>
    </row>
    <row r="2233" spans="2:2" x14ac:dyDescent="0.3">
      <c r="B2233" s="123">
        <v>43141</v>
      </c>
    </row>
    <row r="2234" spans="2:2" x14ac:dyDescent="0.3">
      <c r="B2234" s="123">
        <v>43142</v>
      </c>
    </row>
    <row r="2235" spans="2:2" x14ac:dyDescent="0.3">
      <c r="B2235" s="123">
        <v>43143</v>
      </c>
    </row>
    <row r="2236" spans="2:2" x14ac:dyDescent="0.3">
      <c r="B2236" s="123">
        <v>43144</v>
      </c>
    </row>
    <row r="2237" spans="2:2" x14ac:dyDescent="0.3">
      <c r="B2237" s="123">
        <v>43145</v>
      </c>
    </row>
    <row r="2238" spans="2:2" x14ac:dyDescent="0.3">
      <c r="B2238" s="123">
        <v>43146</v>
      </c>
    </row>
    <row r="2239" spans="2:2" x14ac:dyDescent="0.3">
      <c r="B2239" s="123">
        <v>43147</v>
      </c>
    </row>
    <row r="2240" spans="2:2" x14ac:dyDescent="0.3">
      <c r="B2240" s="123">
        <v>43148</v>
      </c>
    </row>
    <row r="2241" spans="2:2" x14ac:dyDescent="0.3">
      <c r="B2241" s="123">
        <v>43149</v>
      </c>
    </row>
    <row r="2242" spans="2:2" x14ac:dyDescent="0.3">
      <c r="B2242" s="123">
        <v>43150</v>
      </c>
    </row>
    <row r="2243" spans="2:2" x14ac:dyDescent="0.3">
      <c r="B2243" s="123">
        <v>43151</v>
      </c>
    </row>
    <row r="2244" spans="2:2" x14ac:dyDescent="0.3">
      <c r="B2244" s="123">
        <v>43152</v>
      </c>
    </row>
    <row r="2245" spans="2:2" x14ac:dyDescent="0.3">
      <c r="B2245" s="123">
        <v>43153</v>
      </c>
    </row>
    <row r="2246" spans="2:2" x14ac:dyDescent="0.3">
      <c r="B2246" s="123">
        <v>43154</v>
      </c>
    </row>
    <row r="2247" spans="2:2" x14ac:dyDescent="0.3">
      <c r="B2247" s="123">
        <v>43155</v>
      </c>
    </row>
    <row r="2248" spans="2:2" x14ac:dyDescent="0.3">
      <c r="B2248" s="123">
        <v>43156</v>
      </c>
    </row>
    <row r="2249" spans="2:2" x14ac:dyDescent="0.3">
      <c r="B2249" s="123">
        <v>43157</v>
      </c>
    </row>
    <row r="2250" spans="2:2" x14ac:dyDescent="0.3">
      <c r="B2250" s="123">
        <v>43158</v>
      </c>
    </row>
    <row r="2251" spans="2:2" x14ac:dyDescent="0.3">
      <c r="B2251" s="123">
        <v>43159</v>
      </c>
    </row>
    <row r="2252" spans="2:2" x14ac:dyDescent="0.3">
      <c r="B2252" s="123">
        <v>43160</v>
      </c>
    </row>
    <row r="2253" spans="2:2" x14ac:dyDescent="0.3">
      <c r="B2253" s="123">
        <v>43161</v>
      </c>
    </row>
    <row r="2254" spans="2:2" x14ac:dyDescent="0.3">
      <c r="B2254" s="123">
        <v>43162</v>
      </c>
    </row>
    <row r="2255" spans="2:2" x14ac:dyDescent="0.3">
      <c r="B2255" s="123">
        <v>43163</v>
      </c>
    </row>
    <row r="2256" spans="2:2" x14ac:dyDescent="0.3">
      <c r="B2256" s="123">
        <v>43164</v>
      </c>
    </row>
    <row r="2257" spans="2:2" x14ac:dyDescent="0.3">
      <c r="B2257" s="123">
        <v>43165</v>
      </c>
    </row>
    <row r="2258" spans="2:2" x14ac:dyDescent="0.3">
      <c r="B2258" s="123">
        <v>43166</v>
      </c>
    </row>
    <row r="2259" spans="2:2" x14ac:dyDescent="0.3">
      <c r="B2259" s="123">
        <v>43167</v>
      </c>
    </row>
    <row r="2260" spans="2:2" x14ac:dyDescent="0.3">
      <c r="B2260" s="123">
        <v>43168</v>
      </c>
    </row>
    <row r="2261" spans="2:2" x14ac:dyDescent="0.3">
      <c r="B2261" s="123">
        <v>43169</v>
      </c>
    </row>
    <row r="2262" spans="2:2" x14ac:dyDescent="0.3">
      <c r="B2262" s="123">
        <v>43170</v>
      </c>
    </row>
    <row r="2263" spans="2:2" x14ac:dyDescent="0.3">
      <c r="B2263" s="123">
        <v>43171</v>
      </c>
    </row>
    <row r="2264" spans="2:2" x14ac:dyDescent="0.3">
      <c r="B2264" s="123">
        <v>43172</v>
      </c>
    </row>
    <row r="2265" spans="2:2" x14ac:dyDescent="0.3">
      <c r="B2265" s="123">
        <v>43173</v>
      </c>
    </row>
    <row r="2266" spans="2:2" x14ac:dyDescent="0.3">
      <c r="B2266" s="123">
        <v>43174</v>
      </c>
    </row>
    <row r="2267" spans="2:2" x14ac:dyDescent="0.3">
      <c r="B2267" s="123">
        <v>43175</v>
      </c>
    </row>
    <row r="2268" spans="2:2" x14ac:dyDescent="0.3">
      <c r="B2268" s="123">
        <v>43176</v>
      </c>
    </row>
    <row r="2269" spans="2:2" x14ac:dyDescent="0.3">
      <c r="B2269" s="123">
        <v>43177</v>
      </c>
    </row>
    <row r="2270" spans="2:2" x14ac:dyDescent="0.3">
      <c r="B2270" s="123">
        <v>43178</v>
      </c>
    </row>
    <row r="2271" spans="2:2" x14ac:dyDescent="0.3">
      <c r="B2271" s="123">
        <v>43179</v>
      </c>
    </row>
    <row r="2272" spans="2:2" x14ac:dyDescent="0.3">
      <c r="B2272" s="123">
        <v>43180</v>
      </c>
    </row>
    <row r="2273" spans="2:2" x14ac:dyDescent="0.3">
      <c r="B2273" s="123">
        <v>43181</v>
      </c>
    </row>
    <row r="2274" spans="2:2" x14ac:dyDescent="0.3">
      <c r="B2274" s="123">
        <v>43182</v>
      </c>
    </row>
    <row r="2275" spans="2:2" x14ac:dyDescent="0.3">
      <c r="B2275" s="123">
        <v>43183</v>
      </c>
    </row>
    <row r="2276" spans="2:2" x14ac:dyDescent="0.3">
      <c r="B2276" s="123">
        <v>43184</v>
      </c>
    </row>
    <row r="2277" spans="2:2" x14ac:dyDescent="0.3">
      <c r="B2277" s="123">
        <v>43185</v>
      </c>
    </row>
    <row r="2278" spans="2:2" x14ac:dyDescent="0.3">
      <c r="B2278" s="123">
        <v>43186</v>
      </c>
    </row>
    <row r="2279" spans="2:2" x14ac:dyDescent="0.3">
      <c r="B2279" s="123">
        <v>43187</v>
      </c>
    </row>
    <row r="2280" spans="2:2" x14ac:dyDescent="0.3">
      <c r="B2280" s="123">
        <v>43188</v>
      </c>
    </row>
    <row r="2281" spans="2:2" x14ac:dyDescent="0.3">
      <c r="B2281" s="123">
        <v>43189</v>
      </c>
    </row>
    <row r="2282" spans="2:2" x14ac:dyDescent="0.3">
      <c r="B2282" s="123">
        <v>43190</v>
      </c>
    </row>
    <row r="2283" spans="2:2" x14ac:dyDescent="0.3">
      <c r="B2283" s="123">
        <v>43191</v>
      </c>
    </row>
    <row r="2284" spans="2:2" x14ac:dyDescent="0.3">
      <c r="B2284" s="123">
        <v>43192</v>
      </c>
    </row>
    <row r="2285" spans="2:2" x14ac:dyDescent="0.3">
      <c r="B2285" s="123">
        <v>43193</v>
      </c>
    </row>
    <row r="2286" spans="2:2" x14ac:dyDescent="0.3">
      <c r="B2286" s="123">
        <v>43194</v>
      </c>
    </row>
    <row r="2287" spans="2:2" x14ac:dyDescent="0.3">
      <c r="B2287" s="123">
        <v>43195</v>
      </c>
    </row>
    <row r="2288" spans="2:2" x14ac:dyDescent="0.3">
      <c r="B2288" s="123">
        <v>43196</v>
      </c>
    </row>
    <row r="2289" spans="2:2" x14ac:dyDescent="0.3">
      <c r="B2289" s="123">
        <v>43197</v>
      </c>
    </row>
    <row r="2290" spans="2:2" x14ac:dyDescent="0.3">
      <c r="B2290" s="123">
        <v>43198</v>
      </c>
    </row>
    <row r="2291" spans="2:2" x14ac:dyDescent="0.3">
      <c r="B2291" s="123">
        <v>43199</v>
      </c>
    </row>
    <row r="2292" spans="2:2" x14ac:dyDescent="0.3">
      <c r="B2292" s="123">
        <v>43200</v>
      </c>
    </row>
    <row r="2293" spans="2:2" x14ac:dyDescent="0.3">
      <c r="B2293" s="123">
        <v>43201</v>
      </c>
    </row>
    <row r="2294" spans="2:2" x14ac:dyDescent="0.3">
      <c r="B2294" s="123">
        <v>43202</v>
      </c>
    </row>
    <row r="2295" spans="2:2" x14ac:dyDescent="0.3">
      <c r="B2295" s="123">
        <v>43203</v>
      </c>
    </row>
    <row r="2296" spans="2:2" x14ac:dyDescent="0.3">
      <c r="B2296" s="123">
        <v>43204</v>
      </c>
    </row>
    <row r="2297" spans="2:2" x14ac:dyDescent="0.3">
      <c r="B2297" s="123">
        <v>43205</v>
      </c>
    </row>
    <row r="2298" spans="2:2" x14ac:dyDescent="0.3">
      <c r="B2298" s="123">
        <v>43206</v>
      </c>
    </row>
    <row r="2299" spans="2:2" x14ac:dyDescent="0.3">
      <c r="B2299" s="123">
        <v>43207</v>
      </c>
    </row>
    <row r="2300" spans="2:2" x14ac:dyDescent="0.3">
      <c r="B2300" s="123">
        <v>43208</v>
      </c>
    </row>
    <row r="2301" spans="2:2" x14ac:dyDescent="0.3">
      <c r="B2301" s="123">
        <v>43209</v>
      </c>
    </row>
    <row r="2302" spans="2:2" x14ac:dyDescent="0.3">
      <c r="B2302" s="123">
        <v>43210</v>
      </c>
    </row>
    <row r="2303" spans="2:2" x14ac:dyDescent="0.3">
      <c r="B2303" s="123">
        <v>43211</v>
      </c>
    </row>
    <row r="2304" spans="2:2" x14ac:dyDescent="0.3">
      <c r="B2304" s="123">
        <v>43212</v>
      </c>
    </row>
    <row r="2305" spans="2:2" x14ac:dyDescent="0.3">
      <c r="B2305" s="123">
        <v>43213</v>
      </c>
    </row>
    <row r="2306" spans="2:2" x14ac:dyDescent="0.3">
      <c r="B2306" s="123">
        <v>43214</v>
      </c>
    </row>
    <row r="2307" spans="2:2" x14ac:dyDescent="0.3">
      <c r="B2307" s="123">
        <v>43215</v>
      </c>
    </row>
    <row r="2308" spans="2:2" x14ac:dyDescent="0.3">
      <c r="B2308" s="123">
        <v>43216</v>
      </c>
    </row>
    <row r="2309" spans="2:2" x14ac:dyDescent="0.3">
      <c r="B2309" s="123">
        <v>43217</v>
      </c>
    </row>
    <row r="2310" spans="2:2" x14ac:dyDescent="0.3">
      <c r="B2310" s="123">
        <v>43218</v>
      </c>
    </row>
    <row r="2311" spans="2:2" x14ac:dyDescent="0.3">
      <c r="B2311" s="123">
        <v>43219</v>
      </c>
    </row>
    <row r="2312" spans="2:2" x14ac:dyDescent="0.3">
      <c r="B2312" s="123">
        <v>43220</v>
      </c>
    </row>
    <row r="2313" spans="2:2" x14ac:dyDescent="0.3">
      <c r="B2313" s="123">
        <v>43221</v>
      </c>
    </row>
    <row r="2314" spans="2:2" x14ac:dyDescent="0.3">
      <c r="B2314" s="123">
        <v>43222</v>
      </c>
    </row>
    <row r="2315" spans="2:2" x14ac:dyDescent="0.3">
      <c r="B2315" s="123">
        <v>43223</v>
      </c>
    </row>
    <row r="2316" spans="2:2" x14ac:dyDescent="0.3">
      <c r="B2316" s="123">
        <v>43224</v>
      </c>
    </row>
    <row r="2317" spans="2:2" x14ac:dyDescent="0.3">
      <c r="B2317" s="123">
        <v>43225</v>
      </c>
    </row>
    <row r="2318" spans="2:2" x14ac:dyDescent="0.3">
      <c r="B2318" s="123">
        <v>43226</v>
      </c>
    </row>
    <row r="2319" spans="2:2" x14ac:dyDescent="0.3">
      <c r="B2319" s="123">
        <v>43227</v>
      </c>
    </row>
    <row r="2320" spans="2:2" x14ac:dyDescent="0.3">
      <c r="B2320" s="123">
        <v>43228</v>
      </c>
    </row>
    <row r="2321" spans="2:2" x14ac:dyDescent="0.3">
      <c r="B2321" s="123">
        <v>43229</v>
      </c>
    </row>
    <row r="2322" spans="2:2" x14ac:dyDescent="0.3">
      <c r="B2322" s="123">
        <v>43230</v>
      </c>
    </row>
    <row r="2323" spans="2:2" x14ac:dyDescent="0.3">
      <c r="B2323" s="123">
        <v>43231</v>
      </c>
    </row>
    <row r="2324" spans="2:2" x14ac:dyDescent="0.3">
      <c r="B2324" s="123">
        <v>43232</v>
      </c>
    </row>
    <row r="2325" spans="2:2" x14ac:dyDescent="0.3">
      <c r="B2325" s="123">
        <v>43233</v>
      </c>
    </row>
    <row r="2326" spans="2:2" x14ac:dyDescent="0.3">
      <c r="B2326" s="123">
        <v>43234</v>
      </c>
    </row>
    <row r="2327" spans="2:2" x14ac:dyDescent="0.3">
      <c r="B2327" s="123">
        <v>43235</v>
      </c>
    </row>
    <row r="2328" spans="2:2" x14ac:dyDescent="0.3">
      <c r="B2328" s="123">
        <v>43236</v>
      </c>
    </row>
    <row r="2329" spans="2:2" x14ac:dyDescent="0.3">
      <c r="B2329" s="123">
        <v>43237</v>
      </c>
    </row>
    <row r="2330" spans="2:2" x14ac:dyDescent="0.3">
      <c r="B2330" s="123">
        <v>43238</v>
      </c>
    </row>
    <row r="2331" spans="2:2" x14ac:dyDescent="0.3">
      <c r="B2331" s="123">
        <v>43239</v>
      </c>
    </row>
    <row r="2332" spans="2:2" x14ac:dyDescent="0.3">
      <c r="B2332" s="123">
        <v>43240</v>
      </c>
    </row>
    <row r="2333" spans="2:2" x14ac:dyDescent="0.3">
      <c r="B2333" s="123">
        <v>43241</v>
      </c>
    </row>
    <row r="2334" spans="2:2" x14ac:dyDescent="0.3">
      <c r="B2334" s="123">
        <v>43242</v>
      </c>
    </row>
    <row r="2335" spans="2:2" x14ac:dyDescent="0.3">
      <c r="B2335" s="123">
        <v>43243</v>
      </c>
    </row>
    <row r="2336" spans="2:2" x14ac:dyDescent="0.3">
      <c r="B2336" s="123">
        <v>43244</v>
      </c>
    </row>
    <row r="2337" spans="2:2" x14ac:dyDescent="0.3">
      <c r="B2337" s="123">
        <v>43245</v>
      </c>
    </row>
    <row r="2338" spans="2:2" x14ac:dyDescent="0.3">
      <c r="B2338" s="123">
        <v>43246</v>
      </c>
    </row>
    <row r="2339" spans="2:2" x14ac:dyDescent="0.3">
      <c r="B2339" s="123">
        <v>43247</v>
      </c>
    </row>
    <row r="2340" spans="2:2" x14ac:dyDescent="0.3">
      <c r="B2340" s="123">
        <v>43248</v>
      </c>
    </row>
    <row r="2341" spans="2:2" x14ac:dyDescent="0.3">
      <c r="B2341" s="123">
        <v>43249</v>
      </c>
    </row>
    <row r="2342" spans="2:2" x14ac:dyDescent="0.3">
      <c r="B2342" s="123">
        <v>43250</v>
      </c>
    </row>
    <row r="2343" spans="2:2" x14ac:dyDescent="0.3">
      <c r="B2343" s="123">
        <v>43251</v>
      </c>
    </row>
    <row r="2344" spans="2:2" x14ac:dyDescent="0.3">
      <c r="B2344" s="123">
        <v>43252</v>
      </c>
    </row>
    <row r="2345" spans="2:2" x14ac:dyDescent="0.3">
      <c r="B2345" s="123">
        <v>43253</v>
      </c>
    </row>
    <row r="2346" spans="2:2" x14ac:dyDescent="0.3">
      <c r="B2346" s="123">
        <v>43254</v>
      </c>
    </row>
    <row r="2347" spans="2:2" x14ac:dyDescent="0.3">
      <c r="B2347" s="123">
        <v>43255</v>
      </c>
    </row>
    <row r="2348" spans="2:2" x14ac:dyDescent="0.3">
      <c r="B2348" s="123">
        <v>43256</v>
      </c>
    </row>
    <row r="2349" spans="2:2" x14ac:dyDescent="0.3">
      <c r="B2349" s="123">
        <v>43257</v>
      </c>
    </row>
    <row r="2350" spans="2:2" x14ac:dyDescent="0.3">
      <c r="B2350" s="123">
        <v>43258</v>
      </c>
    </row>
    <row r="2351" spans="2:2" x14ac:dyDescent="0.3">
      <c r="B2351" s="123">
        <v>43259</v>
      </c>
    </row>
    <row r="2352" spans="2:2" x14ac:dyDescent="0.3">
      <c r="B2352" s="123">
        <v>43260</v>
      </c>
    </row>
    <row r="2353" spans="2:2" x14ac:dyDescent="0.3">
      <c r="B2353" s="123">
        <v>43261</v>
      </c>
    </row>
    <row r="2354" spans="2:2" x14ac:dyDescent="0.3">
      <c r="B2354" s="123">
        <v>43262</v>
      </c>
    </row>
    <row r="2355" spans="2:2" x14ac:dyDescent="0.3">
      <c r="B2355" s="123">
        <v>43263</v>
      </c>
    </row>
    <row r="2356" spans="2:2" x14ac:dyDescent="0.3">
      <c r="B2356" s="123">
        <v>43264</v>
      </c>
    </row>
    <row r="2357" spans="2:2" x14ac:dyDescent="0.3">
      <c r="B2357" s="123">
        <v>43265</v>
      </c>
    </row>
    <row r="2358" spans="2:2" x14ac:dyDescent="0.3">
      <c r="B2358" s="123">
        <v>43266</v>
      </c>
    </row>
    <row r="2359" spans="2:2" x14ac:dyDescent="0.3">
      <c r="B2359" s="123">
        <v>43267</v>
      </c>
    </row>
    <row r="2360" spans="2:2" x14ac:dyDescent="0.3">
      <c r="B2360" s="123">
        <v>43268</v>
      </c>
    </row>
    <row r="2361" spans="2:2" x14ac:dyDescent="0.3">
      <c r="B2361" s="123">
        <v>43269</v>
      </c>
    </row>
    <row r="2362" spans="2:2" x14ac:dyDescent="0.3">
      <c r="B2362" s="123">
        <v>43270</v>
      </c>
    </row>
    <row r="2363" spans="2:2" x14ac:dyDescent="0.3">
      <c r="B2363" s="123">
        <v>43271</v>
      </c>
    </row>
    <row r="2364" spans="2:2" x14ac:dyDescent="0.3">
      <c r="B2364" s="123">
        <v>43272</v>
      </c>
    </row>
    <row r="2365" spans="2:2" x14ac:dyDescent="0.3">
      <c r="B2365" s="123">
        <v>43273</v>
      </c>
    </row>
    <row r="2366" spans="2:2" x14ac:dyDescent="0.3">
      <c r="B2366" s="123">
        <v>43274</v>
      </c>
    </row>
    <row r="2367" spans="2:2" x14ac:dyDescent="0.3">
      <c r="B2367" s="123">
        <v>43275</v>
      </c>
    </row>
    <row r="2368" spans="2:2" x14ac:dyDescent="0.3">
      <c r="B2368" s="123">
        <v>43276</v>
      </c>
    </row>
    <row r="2369" spans="2:2" x14ac:dyDescent="0.3">
      <c r="B2369" s="123">
        <v>43277</v>
      </c>
    </row>
    <row r="2370" spans="2:2" x14ac:dyDescent="0.3">
      <c r="B2370" s="123">
        <v>43278</v>
      </c>
    </row>
    <row r="2371" spans="2:2" x14ac:dyDescent="0.3">
      <c r="B2371" s="123">
        <v>43279</v>
      </c>
    </row>
    <row r="2372" spans="2:2" x14ac:dyDescent="0.3">
      <c r="B2372" s="123">
        <v>43280</v>
      </c>
    </row>
    <row r="2373" spans="2:2" x14ac:dyDescent="0.3">
      <c r="B2373" s="123">
        <v>43281</v>
      </c>
    </row>
    <row r="2374" spans="2:2" x14ac:dyDescent="0.3">
      <c r="B2374" s="123">
        <v>43282</v>
      </c>
    </row>
    <row r="2375" spans="2:2" x14ac:dyDescent="0.3">
      <c r="B2375" s="123">
        <v>43283</v>
      </c>
    </row>
    <row r="2376" spans="2:2" x14ac:dyDescent="0.3">
      <c r="B2376" s="123">
        <v>43284</v>
      </c>
    </row>
    <row r="2377" spans="2:2" x14ac:dyDescent="0.3">
      <c r="B2377" s="123">
        <v>43285</v>
      </c>
    </row>
    <row r="2378" spans="2:2" x14ac:dyDescent="0.3">
      <c r="B2378" s="123">
        <v>43286</v>
      </c>
    </row>
    <row r="2379" spans="2:2" x14ac:dyDescent="0.3">
      <c r="B2379" s="123">
        <v>43287</v>
      </c>
    </row>
    <row r="2380" spans="2:2" x14ac:dyDescent="0.3">
      <c r="B2380" s="123">
        <v>43288</v>
      </c>
    </row>
    <row r="2381" spans="2:2" x14ac:dyDescent="0.3">
      <c r="B2381" s="123">
        <v>43289</v>
      </c>
    </row>
    <row r="2382" spans="2:2" x14ac:dyDescent="0.3">
      <c r="B2382" s="123">
        <v>43290</v>
      </c>
    </row>
    <row r="2383" spans="2:2" x14ac:dyDescent="0.3">
      <c r="B2383" s="123">
        <v>43291</v>
      </c>
    </row>
    <row r="2384" spans="2:2" x14ac:dyDescent="0.3">
      <c r="B2384" s="123">
        <v>43292</v>
      </c>
    </row>
    <row r="2385" spans="2:2" x14ac:dyDescent="0.3">
      <c r="B2385" s="123">
        <v>43293</v>
      </c>
    </row>
    <row r="2386" spans="2:2" x14ac:dyDescent="0.3">
      <c r="B2386" s="123">
        <v>43294</v>
      </c>
    </row>
    <row r="2387" spans="2:2" x14ac:dyDescent="0.3">
      <c r="B2387" s="123">
        <v>43295</v>
      </c>
    </row>
    <row r="2388" spans="2:2" x14ac:dyDescent="0.3">
      <c r="B2388" s="123">
        <v>43296</v>
      </c>
    </row>
    <row r="2389" spans="2:2" x14ac:dyDescent="0.3">
      <c r="B2389" s="123">
        <v>43297</v>
      </c>
    </row>
    <row r="2390" spans="2:2" x14ac:dyDescent="0.3">
      <c r="B2390" s="123">
        <v>43298</v>
      </c>
    </row>
    <row r="2391" spans="2:2" x14ac:dyDescent="0.3">
      <c r="B2391" s="123">
        <v>43299</v>
      </c>
    </row>
    <row r="2392" spans="2:2" x14ac:dyDescent="0.3">
      <c r="B2392" s="123">
        <v>43300</v>
      </c>
    </row>
    <row r="2393" spans="2:2" x14ac:dyDescent="0.3">
      <c r="B2393" s="123">
        <v>43301</v>
      </c>
    </row>
    <row r="2394" spans="2:2" x14ac:dyDescent="0.3">
      <c r="B2394" s="123">
        <v>43302</v>
      </c>
    </row>
    <row r="2395" spans="2:2" x14ac:dyDescent="0.3">
      <c r="B2395" s="123">
        <v>43303</v>
      </c>
    </row>
    <row r="2396" spans="2:2" x14ac:dyDescent="0.3">
      <c r="B2396" s="123">
        <v>43304</v>
      </c>
    </row>
    <row r="2397" spans="2:2" x14ac:dyDescent="0.3">
      <c r="B2397" s="123">
        <v>43305</v>
      </c>
    </row>
    <row r="2398" spans="2:2" x14ac:dyDescent="0.3">
      <c r="B2398" s="123">
        <v>43306</v>
      </c>
    </row>
    <row r="2399" spans="2:2" x14ac:dyDescent="0.3">
      <c r="B2399" s="123">
        <v>43307</v>
      </c>
    </row>
    <row r="2400" spans="2:2" x14ac:dyDescent="0.3">
      <c r="B2400" s="123">
        <v>43308</v>
      </c>
    </row>
    <row r="2401" spans="2:2" x14ac:dyDescent="0.3">
      <c r="B2401" s="123">
        <v>43309</v>
      </c>
    </row>
    <row r="2402" spans="2:2" x14ac:dyDescent="0.3">
      <c r="B2402" s="123">
        <v>43310</v>
      </c>
    </row>
    <row r="2403" spans="2:2" x14ac:dyDescent="0.3">
      <c r="B2403" s="123">
        <v>43311</v>
      </c>
    </row>
    <row r="2404" spans="2:2" x14ac:dyDescent="0.3">
      <c r="B2404" s="123">
        <v>43312</v>
      </c>
    </row>
    <row r="2405" spans="2:2" x14ac:dyDescent="0.3">
      <c r="B2405" s="123">
        <v>43313</v>
      </c>
    </row>
    <row r="2406" spans="2:2" x14ac:dyDescent="0.3">
      <c r="B2406" s="123">
        <v>43314</v>
      </c>
    </row>
    <row r="2407" spans="2:2" x14ac:dyDescent="0.3">
      <c r="B2407" s="123">
        <v>43315</v>
      </c>
    </row>
    <row r="2408" spans="2:2" x14ac:dyDescent="0.3">
      <c r="B2408" s="123">
        <v>43316</v>
      </c>
    </row>
    <row r="2409" spans="2:2" x14ac:dyDescent="0.3">
      <c r="B2409" s="123">
        <v>43317</v>
      </c>
    </row>
    <row r="2410" spans="2:2" x14ac:dyDescent="0.3">
      <c r="B2410" s="123">
        <v>43318</v>
      </c>
    </row>
    <row r="2411" spans="2:2" x14ac:dyDescent="0.3">
      <c r="B2411" s="123">
        <v>43319</v>
      </c>
    </row>
    <row r="2412" spans="2:2" x14ac:dyDescent="0.3">
      <c r="B2412" s="123">
        <v>43320</v>
      </c>
    </row>
    <row r="2413" spans="2:2" x14ac:dyDescent="0.3">
      <c r="B2413" s="123">
        <v>43321</v>
      </c>
    </row>
    <row r="2414" spans="2:2" x14ac:dyDescent="0.3">
      <c r="B2414" s="123">
        <v>43322</v>
      </c>
    </row>
    <row r="2415" spans="2:2" x14ac:dyDescent="0.3">
      <c r="B2415" s="123">
        <v>43323</v>
      </c>
    </row>
    <row r="2416" spans="2:2" x14ac:dyDescent="0.3">
      <c r="B2416" s="123">
        <v>43324</v>
      </c>
    </row>
    <row r="2417" spans="2:2" x14ac:dyDescent="0.3">
      <c r="B2417" s="123">
        <v>43325</v>
      </c>
    </row>
    <row r="2418" spans="2:2" x14ac:dyDescent="0.3">
      <c r="B2418" s="123">
        <v>43326</v>
      </c>
    </row>
    <row r="2419" spans="2:2" x14ac:dyDescent="0.3">
      <c r="B2419" s="123">
        <v>43327</v>
      </c>
    </row>
    <row r="2420" spans="2:2" x14ac:dyDescent="0.3">
      <c r="B2420" s="123">
        <v>43328</v>
      </c>
    </row>
    <row r="2421" spans="2:2" x14ac:dyDescent="0.3">
      <c r="B2421" s="123">
        <v>43329</v>
      </c>
    </row>
    <row r="2422" spans="2:2" x14ac:dyDescent="0.3">
      <c r="B2422" s="123">
        <v>43330</v>
      </c>
    </row>
    <row r="2423" spans="2:2" x14ac:dyDescent="0.3">
      <c r="B2423" s="123">
        <v>43331</v>
      </c>
    </row>
    <row r="2424" spans="2:2" x14ac:dyDescent="0.3">
      <c r="B2424" s="123">
        <v>43332</v>
      </c>
    </row>
    <row r="2425" spans="2:2" x14ac:dyDescent="0.3">
      <c r="B2425" s="123">
        <v>43333</v>
      </c>
    </row>
    <row r="2426" spans="2:2" x14ac:dyDescent="0.3">
      <c r="B2426" s="123">
        <v>43334</v>
      </c>
    </row>
    <row r="2427" spans="2:2" x14ac:dyDescent="0.3">
      <c r="B2427" s="123">
        <v>43335</v>
      </c>
    </row>
    <row r="2428" spans="2:2" x14ac:dyDescent="0.3">
      <c r="B2428" s="123">
        <v>43336</v>
      </c>
    </row>
    <row r="2429" spans="2:2" x14ac:dyDescent="0.3">
      <c r="B2429" s="123">
        <v>43337</v>
      </c>
    </row>
    <row r="2430" spans="2:2" x14ac:dyDescent="0.3">
      <c r="B2430" s="123">
        <v>43338</v>
      </c>
    </row>
    <row r="2431" spans="2:2" x14ac:dyDescent="0.3">
      <c r="B2431" s="123">
        <v>43339</v>
      </c>
    </row>
    <row r="2432" spans="2:2" x14ac:dyDescent="0.3">
      <c r="B2432" s="123">
        <v>43340</v>
      </c>
    </row>
    <row r="2433" spans="2:2" x14ac:dyDescent="0.3">
      <c r="B2433" s="123">
        <v>43341</v>
      </c>
    </row>
    <row r="2434" spans="2:2" x14ac:dyDescent="0.3">
      <c r="B2434" s="123">
        <v>43342</v>
      </c>
    </row>
    <row r="2435" spans="2:2" x14ac:dyDescent="0.3">
      <c r="B2435" s="123">
        <v>43343</v>
      </c>
    </row>
    <row r="2436" spans="2:2" x14ac:dyDescent="0.3">
      <c r="B2436" s="123">
        <v>43344</v>
      </c>
    </row>
    <row r="2437" spans="2:2" x14ac:dyDescent="0.3">
      <c r="B2437" s="123">
        <v>43345</v>
      </c>
    </row>
    <row r="2438" spans="2:2" x14ac:dyDescent="0.3">
      <c r="B2438" s="123">
        <v>43346</v>
      </c>
    </row>
    <row r="2439" spans="2:2" x14ac:dyDescent="0.3">
      <c r="B2439" s="123">
        <v>43347</v>
      </c>
    </row>
    <row r="2440" spans="2:2" x14ac:dyDescent="0.3">
      <c r="B2440" s="123">
        <v>43348</v>
      </c>
    </row>
    <row r="2441" spans="2:2" x14ac:dyDescent="0.3">
      <c r="B2441" s="123">
        <v>43349</v>
      </c>
    </row>
    <row r="2442" spans="2:2" x14ac:dyDescent="0.3">
      <c r="B2442" s="123">
        <v>43350</v>
      </c>
    </row>
    <row r="2443" spans="2:2" x14ac:dyDescent="0.3">
      <c r="B2443" s="123">
        <v>43351</v>
      </c>
    </row>
    <row r="2444" spans="2:2" x14ac:dyDescent="0.3">
      <c r="B2444" s="123">
        <v>43352</v>
      </c>
    </row>
    <row r="2445" spans="2:2" x14ac:dyDescent="0.3">
      <c r="B2445" s="123">
        <v>43353</v>
      </c>
    </row>
    <row r="2446" spans="2:2" x14ac:dyDescent="0.3">
      <c r="B2446" s="123">
        <v>43354</v>
      </c>
    </row>
    <row r="2447" spans="2:2" x14ac:dyDescent="0.3">
      <c r="B2447" s="123">
        <v>43355</v>
      </c>
    </row>
    <row r="2448" spans="2:2" x14ac:dyDescent="0.3">
      <c r="B2448" s="123">
        <v>43356</v>
      </c>
    </row>
    <row r="2449" spans="2:2" x14ac:dyDescent="0.3">
      <c r="B2449" s="123">
        <v>43357</v>
      </c>
    </row>
    <row r="2450" spans="2:2" x14ac:dyDescent="0.3">
      <c r="B2450" s="123">
        <v>43358</v>
      </c>
    </row>
    <row r="2451" spans="2:2" x14ac:dyDescent="0.3">
      <c r="B2451" s="123">
        <v>43359</v>
      </c>
    </row>
    <row r="2452" spans="2:2" x14ac:dyDescent="0.3">
      <c r="B2452" s="123">
        <v>43360</v>
      </c>
    </row>
    <row r="2453" spans="2:2" x14ac:dyDescent="0.3">
      <c r="B2453" s="123">
        <v>43361</v>
      </c>
    </row>
    <row r="2454" spans="2:2" x14ac:dyDescent="0.3">
      <c r="B2454" s="123">
        <v>43362</v>
      </c>
    </row>
    <row r="2455" spans="2:2" x14ac:dyDescent="0.3">
      <c r="B2455" s="123">
        <v>43363</v>
      </c>
    </row>
    <row r="2456" spans="2:2" x14ac:dyDescent="0.3">
      <c r="B2456" s="123">
        <v>43364</v>
      </c>
    </row>
    <row r="2457" spans="2:2" x14ac:dyDescent="0.3">
      <c r="B2457" s="123">
        <v>43365</v>
      </c>
    </row>
    <row r="2458" spans="2:2" x14ac:dyDescent="0.3">
      <c r="B2458" s="123">
        <v>43366</v>
      </c>
    </row>
    <row r="2459" spans="2:2" x14ac:dyDescent="0.3">
      <c r="B2459" s="123">
        <v>43367</v>
      </c>
    </row>
    <row r="2460" spans="2:2" x14ac:dyDescent="0.3">
      <c r="B2460" s="123">
        <v>43368</v>
      </c>
    </row>
    <row r="2461" spans="2:2" x14ac:dyDescent="0.3">
      <c r="B2461" s="123">
        <v>43369</v>
      </c>
    </row>
    <row r="2462" spans="2:2" x14ac:dyDescent="0.3">
      <c r="B2462" s="123">
        <v>43370</v>
      </c>
    </row>
    <row r="2463" spans="2:2" x14ac:dyDescent="0.3">
      <c r="B2463" s="123">
        <v>43371</v>
      </c>
    </row>
    <row r="2464" spans="2:2" x14ac:dyDescent="0.3">
      <c r="B2464" s="123">
        <v>43372</v>
      </c>
    </row>
    <row r="2465" spans="2:2" x14ac:dyDescent="0.3">
      <c r="B2465" s="123">
        <v>43373</v>
      </c>
    </row>
    <row r="2466" spans="2:2" x14ac:dyDescent="0.3">
      <c r="B2466" s="123">
        <v>43374</v>
      </c>
    </row>
    <row r="2467" spans="2:2" x14ac:dyDescent="0.3">
      <c r="B2467" s="123">
        <v>43375</v>
      </c>
    </row>
    <row r="2468" spans="2:2" x14ac:dyDescent="0.3">
      <c r="B2468" s="123">
        <v>43376</v>
      </c>
    </row>
    <row r="2469" spans="2:2" x14ac:dyDescent="0.3">
      <c r="B2469" s="123">
        <v>43377</v>
      </c>
    </row>
    <row r="2470" spans="2:2" x14ac:dyDescent="0.3">
      <c r="B2470" s="123">
        <v>43378</v>
      </c>
    </row>
    <row r="2471" spans="2:2" x14ac:dyDescent="0.3">
      <c r="B2471" s="123">
        <v>43379</v>
      </c>
    </row>
    <row r="2472" spans="2:2" x14ac:dyDescent="0.3">
      <c r="B2472" s="123">
        <v>43380</v>
      </c>
    </row>
    <row r="2473" spans="2:2" x14ac:dyDescent="0.3">
      <c r="B2473" s="123">
        <v>43381</v>
      </c>
    </row>
    <row r="2474" spans="2:2" x14ac:dyDescent="0.3">
      <c r="B2474" s="123">
        <v>43382</v>
      </c>
    </row>
    <row r="2475" spans="2:2" x14ac:dyDescent="0.3">
      <c r="B2475" s="123">
        <v>43383</v>
      </c>
    </row>
    <row r="2476" spans="2:2" x14ac:dyDescent="0.3">
      <c r="B2476" s="123">
        <v>43384</v>
      </c>
    </row>
    <row r="2477" spans="2:2" x14ac:dyDescent="0.3">
      <c r="B2477" s="123">
        <v>43385</v>
      </c>
    </row>
    <row r="2478" spans="2:2" x14ac:dyDescent="0.3">
      <c r="B2478" s="123">
        <v>43386</v>
      </c>
    </row>
    <row r="2479" spans="2:2" x14ac:dyDescent="0.3">
      <c r="B2479" s="123">
        <v>43387</v>
      </c>
    </row>
    <row r="2480" spans="2:2" x14ac:dyDescent="0.3">
      <c r="B2480" s="123">
        <v>43388</v>
      </c>
    </row>
    <row r="2481" spans="2:2" x14ac:dyDescent="0.3">
      <c r="B2481" s="123">
        <v>43389</v>
      </c>
    </row>
    <row r="2482" spans="2:2" x14ac:dyDescent="0.3">
      <c r="B2482" s="123">
        <v>43390</v>
      </c>
    </row>
    <row r="2483" spans="2:2" x14ac:dyDescent="0.3">
      <c r="B2483" s="123">
        <v>43391</v>
      </c>
    </row>
    <row r="2484" spans="2:2" x14ac:dyDescent="0.3">
      <c r="B2484" s="123">
        <v>43392</v>
      </c>
    </row>
    <row r="2485" spans="2:2" x14ac:dyDescent="0.3">
      <c r="B2485" s="123">
        <v>43393</v>
      </c>
    </row>
    <row r="2486" spans="2:2" x14ac:dyDescent="0.3">
      <c r="B2486" s="123">
        <v>43394</v>
      </c>
    </row>
    <row r="2487" spans="2:2" x14ac:dyDescent="0.3">
      <c r="B2487" s="123">
        <v>43395</v>
      </c>
    </row>
    <row r="2488" spans="2:2" x14ac:dyDescent="0.3">
      <c r="B2488" s="123">
        <v>43396</v>
      </c>
    </row>
    <row r="2489" spans="2:2" x14ac:dyDescent="0.3">
      <c r="B2489" s="123">
        <v>43397</v>
      </c>
    </row>
    <row r="2490" spans="2:2" x14ac:dyDescent="0.3">
      <c r="B2490" s="123">
        <v>43398</v>
      </c>
    </row>
    <row r="2491" spans="2:2" x14ac:dyDescent="0.3">
      <c r="B2491" s="123">
        <v>43399</v>
      </c>
    </row>
    <row r="2492" spans="2:2" x14ac:dyDescent="0.3">
      <c r="B2492" s="123">
        <v>43400</v>
      </c>
    </row>
    <row r="2493" spans="2:2" x14ac:dyDescent="0.3">
      <c r="B2493" s="123">
        <v>43401</v>
      </c>
    </row>
    <row r="2494" spans="2:2" x14ac:dyDescent="0.3">
      <c r="B2494" s="123">
        <v>43402</v>
      </c>
    </row>
    <row r="2495" spans="2:2" x14ac:dyDescent="0.3">
      <c r="B2495" s="123">
        <v>43403</v>
      </c>
    </row>
    <row r="2496" spans="2:2" x14ac:dyDescent="0.3">
      <c r="B2496" s="123">
        <v>43404</v>
      </c>
    </row>
    <row r="2497" spans="2:2" x14ac:dyDescent="0.3">
      <c r="B2497" s="123">
        <v>43405</v>
      </c>
    </row>
    <row r="2498" spans="2:2" x14ac:dyDescent="0.3">
      <c r="B2498" s="123">
        <v>43406</v>
      </c>
    </row>
    <row r="2499" spans="2:2" x14ac:dyDescent="0.3">
      <c r="B2499" s="123">
        <v>43407</v>
      </c>
    </row>
    <row r="2500" spans="2:2" x14ac:dyDescent="0.3">
      <c r="B2500" s="123">
        <v>43408</v>
      </c>
    </row>
    <row r="2501" spans="2:2" x14ac:dyDescent="0.3">
      <c r="B2501" s="123">
        <v>43409</v>
      </c>
    </row>
    <row r="2502" spans="2:2" x14ac:dyDescent="0.3">
      <c r="B2502" s="123">
        <v>43410</v>
      </c>
    </row>
    <row r="2503" spans="2:2" x14ac:dyDescent="0.3">
      <c r="B2503" s="123">
        <v>43411</v>
      </c>
    </row>
    <row r="2504" spans="2:2" x14ac:dyDescent="0.3">
      <c r="B2504" s="123">
        <v>43412</v>
      </c>
    </row>
    <row r="2505" spans="2:2" x14ac:dyDescent="0.3">
      <c r="B2505" s="123">
        <v>43413</v>
      </c>
    </row>
    <row r="2506" spans="2:2" x14ac:dyDescent="0.3">
      <c r="B2506" s="123">
        <v>43414</v>
      </c>
    </row>
    <row r="2507" spans="2:2" x14ac:dyDescent="0.3">
      <c r="B2507" s="123">
        <v>43415</v>
      </c>
    </row>
    <row r="2508" spans="2:2" x14ac:dyDescent="0.3">
      <c r="B2508" s="123">
        <v>43416</v>
      </c>
    </row>
    <row r="2509" spans="2:2" x14ac:dyDescent="0.3">
      <c r="B2509" s="123">
        <v>43417</v>
      </c>
    </row>
    <row r="2510" spans="2:2" x14ac:dyDescent="0.3">
      <c r="B2510" s="123">
        <v>43418</v>
      </c>
    </row>
    <row r="2511" spans="2:2" x14ac:dyDescent="0.3">
      <c r="B2511" s="123">
        <v>43419</v>
      </c>
    </row>
    <row r="2512" spans="2:2" x14ac:dyDescent="0.3">
      <c r="B2512" s="123">
        <v>43420</v>
      </c>
    </row>
    <row r="2513" spans="2:2" x14ac:dyDescent="0.3">
      <c r="B2513" s="123">
        <v>43421</v>
      </c>
    </row>
    <row r="2514" spans="2:2" x14ac:dyDescent="0.3">
      <c r="B2514" s="123">
        <v>43422</v>
      </c>
    </row>
    <row r="2515" spans="2:2" x14ac:dyDescent="0.3">
      <c r="B2515" s="123">
        <v>43423</v>
      </c>
    </row>
    <row r="2516" spans="2:2" x14ac:dyDescent="0.3">
      <c r="B2516" s="123">
        <v>43424</v>
      </c>
    </row>
    <row r="2517" spans="2:2" x14ac:dyDescent="0.3">
      <c r="B2517" s="123">
        <v>43425</v>
      </c>
    </row>
    <row r="2518" spans="2:2" x14ac:dyDescent="0.3">
      <c r="B2518" s="123">
        <v>43426</v>
      </c>
    </row>
    <row r="2519" spans="2:2" x14ac:dyDescent="0.3">
      <c r="B2519" s="123">
        <v>43427</v>
      </c>
    </row>
    <row r="2520" spans="2:2" x14ac:dyDescent="0.3">
      <c r="B2520" s="123">
        <v>43428</v>
      </c>
    </row>
    <row r="2521" spans="2:2" x14ac:dyDescent="0.3">
      <c r="B2521" s="123">
        <v>43429</v>
      </c>
    </row>
    <row r="2522" spans="2:2" x14ac:dyDescent="0.3">
      <c r="B2522" s="123">
        <v>43430</v>
      </c>
    </row>
    <row r="2523" spans="2:2" x14ac:dyDescent="0.3">
      <c r="B2523" s="123">
        <v>43431</v>
      </c>
    </row>
    <row r="2524" spans="2:2" x14ac:dyDescent="0.3">
      <c r="B2524" s="123">
        <v>43432</v>
      </c>
    </row>
    <row r="2525" spans="2:2" x14ac:dyDescent="0.3">
      <c r="B2525" s="123">
        <v>43433</v>
      </c>
    </row>
    <row r="2526" spans="2:2" x14ac:dyDescent="0.3">
      <c r="B2526" s="123">
        <v>43434</v>
      </c>
    </row>
    <row r="2527" spans="2:2" x14ac:dyDescent="0.3">
      <c r="B2527" s="123">
        <v>43435</v>
      </c>
    </row>
    <row r="2528" spans="2:2" x14ac:dyDescent="0.3">
      <c r="B2528" s="123">
        <v>43436</v>
      </c>
    </row>
    <row r="2529" spans="2:2" x14ac:dyDescent="0.3">
      <c r="B2529" s="123">
        <v>43437</v>
      </c>
    </row>
    <row r="2530" spans="2:2" x14ac:dyDescent="0.3">
      <c r="B2530" s="123">
        <v>43438</v>
      </c>
    </row>
    <row r="2531" spans="2:2" x14ac:dyDescent="0.3">
      <c r="B2531" s="123">
        <v>43439</v>
      </c>
    </row>
    <row r="2532" spans="2:2" x14ac:dyDescent="0.3">
      <c r="B2532" s="123">
        <v>43440</v>
      </c>
    </row>
    <row r="2533" spans="2:2" x14ac:dyDescent="0.3">
      <c r="B2533" s="123">
        <v>43441</v>
      </c>
    </row>
    <row r="2534" spans="2:2" x14ac:dyDescent="0.3">
      <c r="B2534" s="123">
        <v>43442</v>
      </c>
    </row>
    <row r="2535" spans="2:2" x14ac:dyDescent="0.3">
      <c r="B2535" s="123">
        <v>43443</v>
      </c>
    </row>
    <row r="2536" spans="2:2" x14ac:dyDescent="0.3">
      <c r="B2536" s="123">
        <v>43444</v>
      </c>
    </row>
    <row r="2537" spans="2:2" x14ac:dyDescent="0.3">
      <c r="B2537" s="123">
        <v>43445</v>
      </c>
    </row>
    <row r="2538" spans="2:2" x14ac:dyDescent="0.3">
      <c r="B2538" s="123">
        <v>43446</v>
      </c>
    </row>
    <row r="2539" spans="2:2" x14ac:dyDescent="0.3">
      <c r="B2539" s="123">
        <v>43447</v>
      </c>
    </row>
    <row r="2540" spans="2:2" x14ac:dyDescent="0.3">
      <c r="B2540" s="123">
        <v>43448</v>
      </c>
    </row>
    <row r="2541" spans="2:2" x14ac:dyDescent="0.3">
      <c r="B2541" s="123">
        <v>43449</v>
      </c>
    </row>
    <row r="2542" spans="2:2" x14ac:dyDescent="0.3">
      <c r="B2542" s="123">
        <v>43450</v>
      </c>
    </row>
    <row r="2543" spans="2:2" x14ac:dyDescent="0.3">
      <c r="B2543" s="123">
        <v>43451</v>
      </c>
    </row>
    <row r="2544" spans="2:2" x14ac:dyDescent="0.3">
      <c r="B2544" s="123">
        <v>43452</v>
      </c>
    </row>
    <row r="2545" spans="2:2" x14ac:dyDescent="0.3">
      <c r="B2545" s="123">
        <v>43453</v>
      </c>
    </row>
    <row r="2546" spans="2:2" x14ac:dyDescent="0.3">
      <c r="B2546" s="123">
        <v>43454</v>
      </c>
    </row>
    <row r="2547" spans="2:2" x14ac:dyDescent="0.3">
      <c r="B2547" s="123">
        <v>43455</v>
      </c>
    </row>
    <row r="2548" spans="2:2" x14ac:dyDescent="0.3">
      <c r="B2548" s="123">
        <v>43456</v>
      </c>
    </row>
    <row r="2549" spans="2:2" x14ac:dyDescent="0.3">
      <c r="B2549" s="123">
        <v>43457</v>
      </c>
    </row>
    <row r="2550" spans="2:2" x14ac:dyDescent="0.3">
      <c r="B2550" s="123">
        <v>43458</v>
      </c>
    </row>
    <row r="2551" spans="2:2" x14ac:dyDescent="0.3">
      <c r="B2551" s="123">
        <v>43459</v>
      </c>
    </row>
    <row r="2552" spans="2:2" x14ac:dyDescent="0.3">
      <c r="B2552" s="123">
        <v>43460</v>
      </c>
    </row>
    <row r="2553" spans="2:2" x14ac:dyDescent="0.3">
      <c r="B2553" s="123">
        <v>43461</v>
      </c>
    </row>
    <row r="2554" spans="2:2" x14ac:dyDescent="0.3">
      <c r="B2554" s="123">
        <v>43462</v>
      </c>
    </row>
    <row r="2555" spans="2:2" x14ac:dyDescent="0.3">
      <c r="B2555" s="123">
        <v>43463</v>
      </c>
    </row>
    <row r="2556" spans="2:2" x14ac:dyDescent="0.3">
      <c r="B2556" s="123">
        <v>43464</v>
      </c>
    </row>
    <row r="2557" spans="2:2" x14ac:dyDescent="0.3">
      <c r="B2557" s="123">
        <v>43465</v>
      </c>
    </row>
    <row r="2558" spans="2:2" x14ac:dyDescent="0.3">
      <c r="B2558" s="123">
        <v>43466</v>
      </c>
    </row>
    <row r="2559" spans="2:2" x14ac:dyDescent="0.3">
      <c r="B2559" s="123">
        <v>43467</v>
      </c>
    </row>
    <row r="2560" spans="2:2" x14ac:dyDescent="0.3">
      <c r="B2560" s="123">
        <v>43468</v>
      </c>
    </row>
    <row r="2561" spans="2:2" x14ac:dyDescent="0.3">
      <c r="B2561" s="123">
        <v>43469</v>
      </c>
    </row>
    <row r="2562" spans="2:2" x14ac:dyDescent="0.3">
      <c r="B2562" s="123">
        <v>43470</v>
      </c>
    </row>
    <row r="2563" spans="2:2" x14ac:dyDescent="0.3">
      <c r="B2563" s="123">
        <v>43471</v>
      </c>
    </row>
    <row r="2564" spans="2:2" x14ac:dyDescent="0.3">
      <c r="B2564" s="123">
        <v>43472</v>
      </c>
    </row>
    <row r="2565" spans="2:2" x14ac:dyDescent="0.3">
      <c r="B2565" s="123">
        <v>43473</v>
      </c>
    </row>
    <row r="2566" spans="2:2" x14ac:dyDescent="0.3">
      <c r="B2566" s="123">
        <v>43474</v>
      </c>
    </row>
    <row r="2567" spans="2:2" x14ac:dyDescent="0.3">
      <c r="B2567" s="123">
        <v>43475</v>
      </c>
    </row>
    <row r="2568" spans="2:2" x14ac:dyDescent="0.3">
      <c r="B2568" s="123">
        <v>43476</v>
      </c>
    </row>
    <row r="2569" spans="2:2" x14ac:dyDescent="0.3">
      <c r="B2569" s="123">
        <v>43477</v>
      </c>
    </row>
    <row r="2570" spans="2:2" x14ac:dyDescent="0.3">
      <c r="B2570" s="123">
        <v>43478</v>
      </c>
    </row>
    <row r="2571" spans="2:2" x14ac:dyDescent="0.3">
      <c r="B2571" s="123">
        <v>43479</v>
      </c>
    </row>
    <row r="2572" spans="2:2" x14ac:dyDescent="0.3">
      <c r="B2572" s="123">
        <v>43480</v>
      </c>
    </row>
    <row r="2573" spans="2:2" x14ac:dyDescent="0.3">
      <c r="B2573" s="123">
        <v>43481</v>
      </c>
    </row>
    <row r="2574" spans="2:2" x14ac:dyDescent="0.3">
      <c r="B2574" s="123">
        <v>43482</v>
      </c>
    </row>
    <row r="2575" spans="2:2" x14ac:dyDescent="0.3">
      <c r="B2575" s="123">
        <v>43483</v>
      </c>
    </row>
    <row r="2576" spans="2:2" x14ac:dyDescent="0.3">
      <c r="B2576" s="123">
        <v>43484</v>
      </c>
    </row>
    <row r="2577" spans="2:2" x14ac:dyDescent="0.3">
      <c r="B2577" s="123">
        <v>43485</v>
      </c>
    </row>
    <row r="2578" spans="2:2" x14ac:dyDescent="0.3">
      <c r="B2578" s="123">
        <v>43486</v>
      </c>
    </row>
    <row r="2579" spans="2:2" x14ac:dyDescent="0.3">
      <c r="B2579" s="123">
        <v>43487</v>
      </c>
    </row>
    <row r="2580" spans="2:2" x14ac:dyDescent="0.3">
      <c r="B2580" s="123">
        <v>43488</v>
      </c>
    </row>
    <row r="2581" spans="2:2" x14ac:dyDescent="0.3">
      <c r="B2581" s="123">
        <v>43489</v>
      </c>
    </row>
    <row r="2582" spans="2:2" x14ac:dyDescent="0.3">
      <c r="B2582" s="123">
        <v>43490</v>
      </c>
    </row>
    <row r="2583" spans="2:2" x14ac:dyDescent="0.3">
      <c r="B2583" s="123">
        <v>43491</v>
      </c>
    </row>
    <row r="2584" spans="2:2" x14ac:dyDescent="0.3">
      <c r="B2584" s="123">
        <v>43492</v>
      </c>
    </row>
    <row r="2585" spans="2:2" x14ac:dyDescent="0.3">
      <c r="B2585" s="123">
        <v>43493</v>
      </c>
    </row>
    <row r="2586" spans="2:2" x14ac:dyDescent="0.3">
      <c r="B2586" s="123">
        <v>43494</v>
      </c>
    </row>
    <row r="2587" spans="2:2" x14ac:dyDescent="0.3">
      <c r="B2587" s="123">
        <v>43495</v>
      </c>
    </row>
    <row r="2588" spans="2:2" x14ac:dyDescent="0.3">
      <c r="B2588" s="123">
        <v>43496</v>
      </c>
    </row>
    <row r="2589" spans="2:2" x14ac:dyDescent="0.3">
      <c r="B2589" s="123">
        <v>43497</v>
      </c>
    </row>
    <row r="2590" spans="2:2" x14ac:dyDescent="0.3">
      <c r="B2590" s="123">
        <v>43498</v>
      </c>
    </row>
    <row r="2591" spans="2:2" x14ac:dyDescent="0.3">
      <c r="B2591" s="123">
        <v>43499</v>
      </c>
    </row>
    <row r="2592" spans="2:2" x14ac:dyDescent="0.3">
      <c r="B2592" s="123">
        <v>43500</v>
      </c>
    </row>
    <row r="2593" spans="2:2" x14ac:dyDescent="0.3">
      <c r="B2593" s="123">
        <v>43501</v>
      </c>
    </row>
    <row r="2594" spans="2:2" x14ac:dyDescent="0.3">
      <c r="B2594" s="123">
        <v>43502</v>
      </c>
    </row>
    <row r="2595" spans="2:2" x14ac:dyDescent="0.3">
      <c r="B2595" s="123">
        <v>43503</v>
      </c>
    </row>
    <row r="2596" spans="2:2" x14ac:dyDescent="0.3">
      <c r="B2596" s="123">
        <v>43504</v>
      </c>
    </row>
    <row r="2597" spans="2:2" x14ac:dyDescent="0.3">
      <c r="B2597" s="123">
        <v>43505</v>
      </c>
    </row>
    <row r="2598" spans="2:2" x14ac:dyDescent="0.3">
      <c r="B2598" s="123">
        <v>43506</v>
      </c>
    </row>
    <row r="2599" spans="2:2" x14ac:dyDescent="0.3">
      <c r="B2599" s="123">
        <v>43507</v>
      </c>
    </row>
    <row r="2600" spans="2:2" x14ac:dyDescent="0.3">
      <c r="B2600" s="123">
        <v>43508</v>
      </c>
    </row>
    <row r="2601" spans="2:2" x14ac:dyDescent="0.3">
      <c r="B2601" s="123">
        <v>43509</v>
      </c>
    </row>
    <row r="2602" spans="2:2" x14ac:dyDescent="0.3">
      <c r="B2602" s="123">
        <v>43510</v>
      </c>
    </row>
    <row r="2603" spans="2:2" x14ac:dyDescent="0.3">
      <c r="B2603" s="123">
        <v>43511</v>
      </c>
    </row>
    <row r="2604" spans="2:2" x14ac:dyDescent="0.3">
      <c r="B2604" s="123">
        <v>43512</v>
      </c>
    </row>
    <row r="2605" spans="2:2" x14ac:dyDescent="0.3">
      <c r="B2605" s="123">
        <v>43513</v>
      </c>
    </row>
    <row r="2606" spans="2:2" x14ac:dyDescent="0.3">
      <c r="B2606" s="123">
        <v>43514</v>
      </c>
    </row>
    <row r="2607" spans="2:2" x14ac:dyDescent="0.3">
      <c r="B2607" s="123">
        <v>43515</v>
      </c>
    </row>
    <row r="2608" spans="2:2" x14ac:dyDescent="0.3">
      <c r="B2608" s="123">
        <v>43516</v>
      </c>
    </row>
    <row r="2609" spans="2:2" x14ac:dyDescent="0.3">
      <c r="B2609" s="123">
        <v>43517</v>
      </c>
    </row>
    <row r="2610" spans="2:2" x14ac:dyDescent="0.3">
      <c r="B2610" s="123">
        <v>43518</v>
      </c>
    </row>
    <row r="2611" spans="2:2" x14ac:dyDescent="0.3">
      <c r="B2611" s="123">
        <v>43519</v>
      </c>
    </row>
    <row r="2612" spans="2:2" x14ac:dyDescent="0.3">
      <c r="B2612" s="123">
        <v>43520</v>
      </c>
    </row>
    <row r="2613" spans="2:2" x14ac:dyDescent="0.3">
      <c r="B2613" s="123">
        <v>43521</v>
      </c>
    </row>
    <row r="2614" spans="2:2" x14ac:dyDescent="0.3">
      <c r="B2614" s="123">
        <v>43522</v>
      </c>
    </row>
    <row r="2615" spans="2:2" x14ac:dyDescent="0.3">
      <c r="B2615" s="123">
        <v>43523</v>
      </c>
    </row>
    <row r="2616" spans="2:2" x14ac:dyDescent="0.3">
      <c r="B2616" s="123">
        <v>43524</v>
      </c>
    </row>
    <row r="2617" spans="2:2" x14ac:dyDescent="0.3">
      <c r="B2617" s="123">
        <v>43525</v>
      </c>
    </row>
    <row r="2618" spans="2:2" x14ac:dyDescent="0.3">
      <c r="B2618" s="123">
        <v>43526</v>
      </c>
    </row>
    <row r="2619" spans="2:2" x14ac:dyDescent="0.3">
      <c r="B2619" s="123">
        <v>43527</v>
      </c>
    </row>
    <row r="2620" spans="2:2" x14ac:dyDescent="0.3">
      <c r="B2620" s="123">
        <v>43528</v>
      </c>
    </row>
    <row r="2621" spans="2:2" x14ac:dyDescent="0.3">
      <c r="B2621" s="123">
        <v>43529</v>
      </c>
    </row>
    <row r="2622" spans="2:2" x14ac:dyDescent="0.3">
      <c r="B2622" s="123">
        <v>43530</v>
      </c>
    </row>
    <row r="2623" spans="2:2" x14ac:dyDescent="0.3">
      <c r="B2623" s="123">
        <v>43531</v>
      </c>
    </row>
    <row r="2624" spans="2:2" x14ac:dyDescent="0.3">
      <c r="B2624" s="123">
        <v>43532</v>
      </c>
    </row>
    <row r="2625" spans="2:2" x14ac:dyDescent="0.3">
      <c r="B2625" s="123">
        <v>43533</v>
      </c>
    </row>
    <row r="2626" spans="2:2" x14ac:dyDescent="0.3">
      <c r="B2626" s="123">
        <v>43534</v>
      </c>
    </row>
    <row r="2627" spans="2:2" x14ac:dyDescent="0.3">
      <c r="B2627" s="123">
        <v>43535</v>
      </c>
    </row>
    <row r="2628" spans="2:2" x14ac:dyDescent="0.3">
      <c r="B2628" s="123">
        <v>43536</v>
      </c>
    </row>
    <row r="2629" spans="2:2" x14ac:dyDescent="0.3">
      <c r="B2629" s="123">
        <v>43537</v>
      </c>
    </row>
    <row r="2630" spans="2:2" x14ac:dyDescent="0.3">
      <c r="B2630" s="123">
        <v>43538</v>
      </c>
    </row>
    <row r="2631" spans="2:2" x14ac:dyDescent="0.3">
      <c r="B2631" s="123">
        <v>43539</v>
      </c>
    </row>
    <row r="2632" spans="2:2" x14ac:dyDescent="0.3">
      <c r="B2632" s="123">
        <v>43540</v>
      </c>
    </row>
    <row r="2633" spans="2:2" x14ac:dyDescent="0.3">
      <c r="B2633" s="123">
        <v>43541</v>
      </c>
    </row>
    <row r="2634" spans="2:2" x14ac:dyDescent="0.3">
      <c r="B2634" s="123">
        <v>43542</v>
      </c>
    </row>
    <row r="2635" spans="2:2" x14ac:dyDescent="0.3">
      <c r="B2635" s="123">
        <v>43543</v>
      </c>
    </row>
    <row r="2636" spans="2:2" x14ac:dyDescent="0.3">
      <c r="B2636" s="123">
        <v>43544</v>
      </c>
    </row>
    <row r="2637" spans="2:2" x14ac:dyDescent="0.3">
      <c r="B2637" s="123">
        <v>43545</v>
      </c>
    </row>
    <row r="2638" spans="2:2" x14ac:dyDescent="0.3">
      <c r="B2638" s="123">
        <v>43546</v>
      </c>
    </row>
    <row r="2639" spans="2:2" x14ac:dyDescent="0.3">
      <c r="B2639" s="123">
        <v>43547</v>
      </c>
    </row>
    <row r="2640" spans="2:2" x14ac:dyDescent="0.3">
      <c r="B2640" s="123">
        <v>43548</v>
      </c>
    </row>
    <row r="2641" spans="2:2" x14ac:dyDescent="0.3">
      <c r="B2641" s="123">
        <v>43549</v>
      </c>
    </row>
    <row r="2642" spans="2:2" x14ac:dyDescent="0.3">
      <c r="B2642" s="123">
        <v>43550</v>
      </c>
    </row>
    <row r="2643" spans="2:2" x14ac:dyDescent="0.3">
      <c r="B2643" s="123">
        <v>43551</v>
      </c>
    </row>
    <row r="2644" spans="2:2" x14ac:dyDescent="0.3">
      <c r="B2644" s="123">
        <v>43552</v>
      </c>
    </row>
    <row r="2645" spans="2:2" x14ac:dyDescent="0.3">
      <c r="B2645" s="123">
        <v>43553</v>
      </c>
    </row>
    <row r="2646" spans="2:2" x14ac:dyDescent="0.3">
      <c r="B2646" s="123">
        <v>43554</v>
      </c>
    </row>
    <row r="2647" spans="2:2" x14ac:dyDescent="0.3">
      <c r="B2647" s="123">
        <v>43555</v>
      </c>
    </row>
    <row r="2648" spans="2:2" x14ac:dyDescent="0.3">
      <c r="B2648" s="123">
        <v>43556</v>
      </c>
    </row>
    <row r="2649" spans="2:2" x14ac:dyDescent="0.3">
      <c r="B2649" s="123">
        <v>43557</v>
      </c>
    </row>
    <row r="2650" spans="2:2" x14ac:dyDescent="0.3">
      <c r="B2650" s="123">
        <v>43558</v>
      </c>
    </row>
    <row r="2651" spans="2:2" x14ac:dyDescent="0.3">
      <c r="B2651" s="123">
        <v>43559</v>
      </c>
    </row>
    <row r="2652" spans="2:2" x14ac:dyDescent="0.3">
      <c r="B2652" s="123">
        <v>43560</v>
      </c>
    </row>
    <row r="2653" spans="2:2" x14ac:dyDescent="0.3">
      <c r="B2653" s="123">
        <v>43561</v>
      </c>
    </row>
    <row r="2654" spans="2:2" x14ac:dyDescent="0.3">
      <c r="B2654" s="123">
        <v>43562</v>
      </c>
    </row>
    <row r="2655" spans="2:2" x14ac:dyDescent="0.3">
      <c r="B2655" s="123">
        <v>43563</v>
      </c>
    </row>
    <row r="2656" spans="2:2" x14ac:dyDescent="0.3">
      <c r="B2656" s="123">
        <v>43564</v>
      </c>
    </row>
    <row r="2657" spans="2:2" x14ac:dyDescent="0.3">
      <c r="B2657" s="123">
        <v>43565</v>
      </c>
    </row>
    <row r="2658" spans="2:2" x14ac:dyDescent="0.3">
      <c r="B2658" s="123">
        <v>43566</v>
      </c>
    </row>
    <row r="2659" spans="2:2" x14ac:dyDescent="0.3">
      <c r="B2659" s="123">
        <v>43567</v>
      </c>
    </row>
    <row r="2660" spans="2:2" x14ac:dyDescent="0.3">
      <c r="B2660" s="123">
        <v>43568</v>
      </c>
    </row>
    <row r="2661" spans="2:2" x14ac:dyDescent="0.3">
      <c r="B2661" s="123">
        <v>43569</v>
      </c>
    </row>
    <row r="2662" spans="2:2" x14ac:dyDescent="0.3">
      <c r="B2662" s="123">
        <v>43570</v>
      </c>
    </row>
    <row r="2663" spans="2:2" x14ac:dyDescent="0.3">
      <c r="B2663" s="123">
        <v>43571</v>
      </c>
    </row>
    <row r="2664" spans="2:2" x14ac:dyDescent="0.3">
      <c r="B2664" s="123">
        <v>43572</v>
      </c>
    </row>
    <row r="2665" spans="2:2" x14ac:dyDescent="0.3">
      <c r="B2665" s="123">
        <v>43573</v>
      </c>
    </row>
    <row r="2666" spans="2:2" x14ac:dyDescent="0.3">
      <c r="B2666" s="123">
        <v>43574</v>
      </c>
    </row>
    <row r="2667" spans="2:2" x14ac:dyDescent="0.3">
      <c r="B2667" s="123">
        <v>43575</v>
      </c>
    </row>
    <row r="2668" spans="2:2" x14ac:dyDescent="0.3">
      <c r="B2668" s="123">
        <v>43576</v>
      </c>
    </row>
    <row r="2669" spans="2:2" x14ac:dyDescent="0.3">
      <c r="B2669" s="123">
        <v>43577</v>
      </c>
    </row>
    <row r="2670" spans="2:2" x14ac:dyDescent="0.3">
      <c r="B2670" s="123">
        <v>43578</v>
      </c>
    </row>
    <row r="2671" spans="2:2" x14ac:dyDescent="0.3">
      <c r="B2671" s="123">
        <v>43579</v>
      </c>
    </row>
    <row r="2672" spans="2:2" x14ac:dyDescent="0.3">
      <c r="B2672" s="123">
        <v>43580</v>
      </c>
    </row>
    <row r="2673" spans="2:2" x14ac:dyDescent="0.3">
      <c r="B2673" s="123">
        <v>43581</v>
      </c>
    </row>
    <row r="2674" spans="2:2" x14ac:dyDescent="0.3">
      <c r="B2674" s="123">
        <v>43582</v>
      </c>
    </row>
    <row r="2675" spans="2:2" x14ac:dyDescent="0.3">
      <c r="B2675" s="123">
        <v>43583</v>
      </c>
    </row>
    <row r="2676" spans="2:2" x14ac:dyDescent="0.3">
      <c r="B2676" s="123">
        <v>43584</v>
      </c>
    </row>
    <row r="2677" spans="2:2" x14ac:dyDescent="0.3">
      <c r="B2677" s="123">
        <v>43585</v>
      </c>
    </row>
    <row r="2678" spans="2:2" x14ac:dyDescent="0.3">
      <c r="B2678" s="123">
        <v>43586</v>
      </c>
    </row>
    <row r="2679" spans="2:2" x14ac:dyDescent="0.3">
      <c r="B2679" s="123">
        <v>43587</v>
      </c>
    </row>
    <row r="2680" spans="2:2" x14ac:dyDescent="0.3">
      <c r="B2680" s="123">
        <v>43588</v>
      </c>
    </row>
    <row r="2681" spans="2:2" x14ac:dyDescent="0.3">
      <c r="B2681" s="123">
        <v>43589</v>
      </c>
    </row>
    <row r="2682" spans="2:2" x14ac:dyDescent="0.3">
      <c r="B2682" s="123">
        <v>43590</v>
      </c>
    </row>
    <row r="2683" spans="2:2" x14ac:dyDescent="0.3">
      <c r="B2683" s="123">
        <v>43591</v>
      </c>
    </row>
    <row r="2684" spans="2:2" x14ac:dyDescent="0.3">
      <c r="B2684" s="123">
        <v>43592</v>
      </c>
    </row>
    <row r="2685" spans="2:2" x14ac:dyDescent="0.3">
      <c r="B2685" s="123">
        <v>43593</v>
      </c>
    </row>
    <row r="2686" spans="2:2" x14ac:dyDescent="0.3">
      <c r="B2686" s="123">
        <v>43594</v>
      </c>
    </row>
    <row r="2687" spans="2:2" x14ac:dyDescent="0.3">
      <c r="B2687" s="123">
        <v>43595</v>
      </c>
    </row>
    <row r="2688" spans="2:2" x14ac:dyDescent="0.3">
      <c r="B2688" s="123">
        <v>43596</v>
      </c>
    </row>
    <row r="2689" spans="2:2" x14ac:dyDescent="0.3">
      <c r="B2689" s="123">
        <v>43597</v>
      </c>
    </row>
    <row r="2690" spans="2:2" x14ac:dyDescent="0.3">
      <c r="B2690" s="123">
        <v>43598</v>
      </c>
    </row>
    <row r="2691" spans="2:2" x14ac:dyDescent="0.3">
      <c r="B2691" s="123">
        <v>43599</v>
      </c>
    </row>
    <row r="2692" spans="2:2" x14ac:dyDescent="0.3">
      <c r="B2692" s="123">
        <v>43600</v>
      </c>
    </row>
    <row r="2693" spans="2:2" x14ac:dyDescent="0.3">
      <c r="B2693" s="123">
        <v>43601</v>
      </c>
    </row>
    <row r="2694" spans="2:2" x14ac:dyDescent="0.3">
      <c r="B2694" s="123">
        <v>43602</v>
      </c>
    </row>
    <row r="2695" spans="2:2" x14ac:dyDescent="0.3">
      <c r="B2695" s="123">
        <v>43603</v>
      </c>
    </row>
    <row r="2696" spans="2:2" x14ac:dyDescent="0.3">
      <c r="B2696" s="123">
        <v>43604</v>
      </c>
    </row>
    <row r="2697" spans="2:2" x14ac:dyDescent="0.3">
      <c r="B2697" s="123">
        <v>43605</v>
      </c>
    </row>
    <row r="2698" spans="2:2" x14ac:dyDescent="0.3">
      <c r="B2698" s="123">
        <v>43606</v>
      </c>
    </row>
    <row r="2699" spans="2:2" x14ac:dyDescent="0.3">
      <c r="B2699" s="123">
        <v>43607</v>
      </c>
    </row>
    <row r="2700" spans="2:2" x14ac:dyDescent="0.3">
      <c r="B2700" s="123">
        <v>43608</v>
      </c>
    </row>
    <row r="2701" spans="2:2" x14ac:dyDescent="0.3">
      <c r="B2701" s="123">
        <v>43609</v>
      </c>
    </row>
    <row r="2702" spans="2:2" x14ac:dyDescent="0.3">
      <c r="B2702" s="123">
        <v>43610</v>
      </c>
    </row>
    <row r="2703" spans="2:2" x14ac:dyDescent="0.3">
      <c r="B2703" s="123">
        <v>43611</v>
      </c>
    </row>
    <row r="2704" spans="2:2" x14ac:dyDescent="0.3">
      <c r="B2704" s="123">
        <v>43612</v>
      </c>
    </row>
    <row r="2705" spans="2:2" x14ac:dyDescent="0.3">
      <c r="B2705" s="123">
        <v>43613</v>
      </c>
    </row>
    <row r="2706" spans="2:2" x14ac:dyDescent="0.3">
      <c r="B2706" s="123">
        <v>43614</v>
      </c>
    </row>
    <row r="2707" spans="2:2" x14ac:dyDescent="0.3">
      <c r="B2707" s="123">
        <v>43615</v>
      </c>
    </row>
    <row r="2708" spans="2:2" x14ac:dyDescent="0.3">
      <c r="B2708" s="123">
        <v>43616</v>
      </c>
    </row>
    <row r="2709" spans="2:2" x14ac:dyDescent="0.3">
      <c r="B2709" s="123">
        <v>43617</v>
      </c>
    </row>
    <row r="2710" spans="2:2" x14ac:dyDescent="0.3">
      <c r="B2710" s="123">
        <v>43618</v>
      </c>
    </row>
    <row r="2711" spans="2:2" x14ac:dyDescent="0.3">
      <c r="B2711" s="123">
        <v>43619</v>
      </c>
    </row>
    <row r="2712" spans="2:2" x14ac:dyDescent="0.3">
      <c r="B2712" s="123">
        <v>43620</v>
      </c>
    </row>
    <row r="2713" spans="2:2" x14ac:dyDescent="0.3">
      <c r="B2713" s="123">
        <v>43621</v>
      </c>
    </row>
    <row r="2714" spans="2:2" x14ac:dyDescent="0.3">
      <c r="B2714" s="123">
        <v>43622</v>
      </c>
    </row>
    <row r="2715" spans="2:2" x14ac:dyDescent="0.3">
      <c r="B2715" s="123">
        <v>43623</v>
      </c>
    </row>
    <row r="2716" spans="2:2" x14ac:dyDescent="0.3">
      <c r="B2716" s="123">
        <v>43624</v>
      </c>
    </row>
    <row r="2717" spans="2:2" x14ac:dyDescent="0.3">
      <c r="B2717" s="123">
        <v>43625</v>
      </c>
    </row>
    <row r="2718" spans="2:2" x14ac:dyDescent="0.3">
      <c r="B2718" s="123">
        <v>43626</v>
      </c>
    </row>
    <row r="2719" spans="2:2" x14ac:dyDescent="0.3">
      <c r="B2719" s="123">
        <v>43627</v>
      </c>
    </row>
    <row r="2720" spans="2:2" x14ac:dyDescent="0.3">
      <c r="B2720" s="123">
        <v>43628</v>
      </c>
    </row>
    <row r="2721" spans="2:2" x14ac:dyDescent="0.3">
      <c r="B2721" s="123">
        <v>43629</v>
      </c>
    </row>
    <row r="2722" spans="2:2" x14ac:dyDescent="0.3">
      <c r="B2722" s="123">
        <v>43630</v>
      </c>
    </row>
    <row r="2723" spans="2:2" x14ac:dyDescent="0.3">
      <c r="B2723" s="123">
        <v>43631</v>
      </c>
    </row>
    <row r="2724" spans="2:2" x14ac:dyDescent="0.3">
      <c r="B2724" s="123">
        <v>43632</v>
      </c>
    </row>
    <row r="2725" spans="2:2" x14ac:dyDescent="0.3">
      <c r="B2725" s="123">
        <v>43633</v>
      </c>
    </row>
    <row r="2726" spans="2:2" x14ac:dyDescent="0.3">
      <c r="B2726" s="123">
        <v>43634</v>
      </c>
    </row>
    <row r="2727" spans="2:2" x14ac:dyDescent="0.3">
      <c r="B2727" s="123">
        <v>43635</v>
      </c>
    </row>
    <row r="2728" spans="2:2" x14ac:dyDescent="0.3">
      <c r="B2728" s="123">
        <v>43636</v>
      </c>
    </row>
    <row r="2729" spans="2:2" x14ac:dyDescent="0.3">
      <c r="B2729" s="123">
        <v>43637</v>
      </c>
    </row>
    <row r="2730" spans="2:2" x14ac:dyDescent="0.3">
      <c r="B2730" s="123">
        <v>43638</v>
      </c>
    </row>
    <row r="2731" spans="2:2" x14ac:dyDescent="0.3">
      <c r="B2731" s="123">
        <v>43639</v>
      </c>
    </row>
    <row r="2732" spans="2:2" x14ac:dyDescent="0.3">
      <c r="B2732" s="123">
        <v>43640</v>
      </c>
    </row>
    <row r="2733" spans="2:2" x14ac:dyDescent="0.3">
      <c r="B2733" s="123">
        <v>43641</v>
      </c>
    </row>
    <row r="2734" spans="2:2" x14ac:dyDescent="0.3">
      <c r="B2734" s="123">
        <v>43642</v>
      </c>
    </row>
    <row r="2735" spans="2:2" x14ac:dyDescent="0.3">
      <c r="B2735" s="123">
        <v>43643</v>
      </c>
    </row>
    <row r="2736" spans="2:2" x14ac:dyDescent="0.3">
      <c r="B2736" s="123">
        <v>43644</v>
      </c>
    </row>
    <row r="2737" spans="2:2" x14ac:dyDescent="0.3">
      <c r="B2737" s="123">
        <v>43645</v>
      </c>
    </row>
    <row r="2738" spans="2:2" x14ac:dyDescent="0.3">
      <c r="B2738" s="123">
        <v>43646</v>
      </c>
    </row>
    <row r="2739" spans="2:2" x14ac:dyDescent="0.3">
      <c r="B2739" s="123">
        <v>43647</v>
      </c>
    </row>
    <row r="2740" spans="2:2" x14ac:dyDescent="0.3">
      <c r="B2740" s="123">
        <v>43648</v>
      </c>
    </row>
    <row r="2741" spans="2:2" x14ac:dyDescent="0.3">
      <c r="B2741" s="123">
        <v>43649</v>
      </c>
    </row>
    <row r="2742" spans="2:2" x14ac:dyDescent="0.3">
      <c r="B2742" s="123">
        <v>43650</v>
      </c>
    </row>
    <row r="2743" spans="2:2" x14ac:dyDescent="0.3">
      <c r="B2743" s="123">
        <v>43651</v>
      </c>
    </row>
    <row r="2744" spans="2:2" x14ac:dyDescent="0.3">
      <c r="B2744" s="123">
        <v>43652</v>
      </c>
    </row>
    <row r="2745" spans="2:2" x14ac:dyDescent="0.3">
      <c r="B2745" s="123">
        <v>43653</v>
      </c>
    </row>
    <row r="2746" spans="2:2" x14ac:dyDescent="0.3">
      <c r="B2746" s="123">
        <v>43654</v>
      </c>
    </row>
    <row r="2747" spans="2:2" x14ac:dyDescent="0.3">
      <c r="B2747" s="123">
        <v>43655</v>
      </c>
    </row>
    <row r="2748" spans="2:2" x14ac:dyDescent="0.3">
      <c r="B2748" s="123">
        <v>43656</v>
      </c>
    </row>
    <row r="2749" spans="2:2" x14ac:dyDescent="0.3">
      <c r="B2749" s="123">
        <v>43657</v>
      </c>
    </row>
    <row r="2750" spans="2:2" x14ac:dyDescent="0.3">
      <c r="B2750" s="123">
        <v>43658</v>
      </c>
    </row>
    <row r="2751" spans="2:2" x14ac:dyDescent="0.3">
      <c r="B2751" s="123">
        <v>43659</v>
      </c>
    </row>
    <row r="2752" spans="2:2" x14ac:dyDescent="0.3">
      <c r="B2752" s="123">
        <v>43660</v>
      </c>
    </row>
    <row r="2753" spans="2:2" x14ac:dyDescent="0.3">
      <c r="B2753" s="123">
        <v>43661</v>
      </c>
    </row>
    <row r="2754" spans="2:2" x14ac:dyDescent="0.3">
      <c r="B2754" s="123">
        <v>43662</v>
      </c>
    </row>
    <row r="2755" spans="2:2" x14ac:dyDescent="0.3">
      <c r="B2755" s="123">
        <v>43663</v>
      </c>
    </row>
    <row r="2756" spans="2:2" x14ac:dyDescent="0.3">
      <c r="B2756" s="123">
        <v>43664</v>
      </c>
    </row>
    <row r="2757" spans="2:2" x14ac:dyDescent="0.3">
      <c r="B2757" s="123">
        <v>43665</v>
      </c>
    </row>
    <row r="2758" spans="2:2" x14ac:dyDescent="0.3">
      <c r="B2758" s="123">
        <v>43666</v>
      </c>
    </row>
    <row r="2759" spans="2:2" x14ac:dyDescent="0.3">
      <c r="B2759" s="123">
        <v>43667</v>
      </c>
    </row>
    <row r="2760" spans="2:2" x14ac:dyDescent="0.3">
      <c r="B2760" s="123">
        <v>43668</v>
      </c>
    </row>
    <row r="2761" spans="2:2" x14ac:dyDescent="0.3">
      <c r="B2761" s="123">
        <v>43669</v>
      </c>
    </row>
    <row r="2762" spans="2:2" x14ac:dyDescent="0.3">
      <c r="B2762" s="123">
        <v>43670</v>
      </c>
    </row>
    <row r="2763" spans="2:2" x14ac:dyDescent="0.3">
      <c r="B2763" s="123">
        <v>43671</v>
      </c>
    </row>
    <row r="2764" spans="2:2" x14ac:dyDescent="0.3">
      <c r="B2764" s="123">
        <v>43672</v>
      </c>
    </row>
    <row r="2765" spans="2:2" x14ac:dyDescent="0.3">
      <c r="B2765" s="123">
        <v>43673</v>
      </c>
    </row>
    <row r="2766" spans="2:2" x14ac:dyDescent="0.3">
      <c r="B2766" s="123">
        <v>43674</v>
      </c>
    </row>
    <row r="2767" spans="2:2" x14ac:dyDescent="0.3">
      <c r="B2767" s="123">
        <v>43675</v>
      </c>
    </row>
    <row r="2768" spans="2:2" x14ac:dyDescent="0.3">
      <c r="B2768" s="123">
        <v>43676</v>
      </c>
    </row>
    <row r="2769" spans="2:2" x14ac:dyDescent="0.3">
      <c r="B2769" s="123">
        <v>43677</v>
      </c>
    </row>
    <row r="2770" spans="2:2" x14ac:dyDescent="0.3">
      <c r="B2770" s="123">
        <v>43678</v>
      </c>
    </row>
    <row r="2771" spans="2:2" x14ac:dyDescent="0.3">
      <c r="B2771" s="123">
        <v>43679</v>
      </c>
    </row>
    <row r="2772" spans="2:2" x14ac:dyDescent="0.3">
      <c r="B2772" s="123">
        <v>43680</v>
      </c>
    </row>
    <row r="2773" spans="2:2" x14ac:dyDescent="0.3">
      <c r="B2773" s="123">
        <v>43681</v>
      </c>
    </row>
    <row r="2774" spans="2:2" x14ac:dyDescent="0.3">
      <c r="B2774" s="123">
        <v>43682</v>
      </c>
    </row>
    <row r="2775" spans="2:2" x14ac:dyDescent="0.3">
      <c r="B2775" s="123">
        <v>43683</v>
      </c>
    </row>
    <row r="2776" spans="2:2" x14ac:dyDescent="0.3">
      <c r="B2776" s="123">
        <v>43684</v>
      </c>
    </row>
    <row r="2777" spans="2:2" x14ac:dyDescent="0.3">
      <c r="B2777" s="123">
        <v>43685</v>
      </c>
    </row>
    <row r="2778" spans="2:2" x14ac:dyDescent="0.3">
      <c r="B2778" s="123">
        <v>43686</v>
      </c>
    </row>
    <row r="2779" spans="2:2" x14ac:dyDescent="0.3">
      <c r="B2779" s="123">
        <v>43687</v>
      </c>
    </row>
    <row r="2780" spans="2:2" x14ac:dyDescent="0.3">
      <c r="B2780" s="123">
        <v>43688</v>
      </c>
    </row>
    <row r="2781" spans="2:2" x14ac:dyDescent="0.3">
      <c r="B2781" s="123">
        <v>43689</v>
      </c>
    </row>
    <row r="2782" spans="2:2" x14ac:dyDescent="0.3">
      <c r="B2782" s="123">
        <v>43690</v>
      </c>
    </row>
    <row r="2783" spans="2:2" x14ac:dyDescent="0.3">
      <c r="B2783" s="123">
        <v>43691</v>
      </c>
    </row>
    <row r="2784" spans="2:2" x14ac:dyDescent="0.3">
      <c r="B2784" s="123">
        <v>43692</v>
      </c>
    </row>
    <row r="2785" spans="2:2" x14ac:dyDescent="0.3">
      <c r="B2785" s="123">
        <v>43693</v>
      </c>
    </row>
    <row r="2786" spans="2:2" x14ac:dyDescent="0.3">
      <c r="B2786" s="123">
        <v>43694</v>
      </c>
    </row>
    <row r="2787" spans="2:2" x14ac:dyDescent="0.3">
      <c r="B2787" s="123">
        <v>43695</v>
      </c>
    </row>
    <row r="2788" spans="2:2" x14ac:dyDescent="0.3">
      <c r="B2788" s="123">
        <v>43696</v>
      </c>
    </row>
    <row r="2789" spans="2:2" x14ac:dyDescent="0.3">
      <c r="B2789" s="123">
        <v>43697</v>
      </c>
    </row>
    <row r="2790" spans="2:2" x14ac:dyDescent="0.3">
      <c r="B2790" s="123">
        <v>43698</v>
      </c>
    </row>
    <row r="2791" spans="2:2" x14ac:dyDescent="0.3">
      <c r="B2791" s="123">
        <v>43699</v>
      </c>
    </row>
    <row r="2792" spans="2:2" x14ac:dyDescent="0.3">
      <c r="B2792" s="123">
        <v>43700</v>
      </c>
    </row>
    <row r="2793" spans="2:2" x14ac:dyDescent="0.3">
      <c r="B2793" s="123">
        <v>43701</v>
      </c>
    </row>
    <row r="2794" spans="2:2" x14ac:dyDescent="0.3">
      <c r="B2794" s="123">
        <v>43702</v>
      </c>
    </row>
    <row r="2795" spans="2:2" x14ac:dyDescent="0.3">
      <c r="B2795" s="123">
        <v>43703</v>
      </c>
    </row>
    <row r="2796" spans="2:2" x14ac:dyDescent="0.3">
      <c r="B2796" s="123">
        <v>43704</v>
      </c>
    </row>
    <row r="2797" spans="2:2" x14ac:dyDescent="0.3">
      <c r="B2797" s="123">
        <v>43705</v>
      </c>
    </row>
    <row r="2798" spans="2:2" x14ac:dyDescent="0.3">
      <c r="B2798" s="123">
        <v>43706</v>
      </c>
    </row>
    <row r="2799" spans="2:2" x14ac:dyDescent="0.3">
      <c r="B2799" s="123">
        <v>43707</v>
      </c>
    </row>
    <row r="2800" spans="2:2" x14ac:dyDescent="0.3">
      <c r="B2800" s="123">
        <v>43708</v>
      </c>
    </row>
    <row r="2801" spans="2:2" x14ac:dyDescent="0.3">
      <c r="B2801" s="123">
        <v>43709</v>
      </c>
    </row>
    <row r="2802" spans="2:2" x14ac:dyDescent="0.3">
      <c r="B2802" s="123">
        <v>43710</v>
      </c>
    </row>
    <row r="2803" spans="2:2" x14ac:dyDescent="0.3">
      <c r="B2803" s="123">
        <v>43711</v>
      </c>
    </row>
    <row r="2804" spans="2:2" x14ac:dyDescent="0.3">
      <c r="B2804" s="123">
        <v>43712</v>
      </c>
    </row>
    <row r="2805" spans="2:2" x14ac:dyDescent="0.3">
      <c r="B2805" s="123">
        <v>43713</v>
      </c>
    </row>
    <row r="2806" spans="2:2" x14ac:dyDescent="0.3">
      <c r="B2806" s="123">
        <v>43714</v>
      </c>
    </row>
    <row r="2807" spans="2:2" x14ac:dyDescent="0.3">
      <c r="B2807" s="123">
        <v>43715</v>
      </c>
    </row>
    <row r="2808" spans="2:2" x14ac:dyDescent="0.3">
      <c r="B2808" s="123">
        <v>43716</v>
      </c>
    </row>
    <row r="2809" spans="2:2" x14ac:dyDescent="0.3">
      <c r="B2809" s="123">
        <v>43717</v>
      </c>
    </row>
    <row r="2810" spans="2:2" x14ac:dyDescent="0.3">
      <c r="B2810" s="123">
        <v>43718</v>
      </c>
    </row>
    <row r="2811" spans="2:2" x14ac:dyDescent="0.3">
      <c r="B2811" s="123">
        <v>43719</v>
      </c>
    </row>
    <row r="2812" spans="2:2" x14ac:dyDescent="0.3">
      <c r="B2812" s="123">
        <v>43720</v>
      </c>
    </row>
    <row r="2813" spans="2:2" x14ac:dyDescent="0.3">
      <c r="B2813" s="123">
        <v>43721</v>
      </c>
    </row>
    <row r="2814" spans="2:2" x14ac:dyDescent="0.3">
      <c r="B2814" s="123">
        <v>43722</v>
      </c>
    </row>
    <row r="2815" spans="2:2" x14ac:dyDescent="0.3">
      <c r="B2815" s="123">
        <v>43723</v>
      </c>
    </row>
    <row r="2816" spans="2:2" x14ac:dyDescent="0.3">
      <c r="B2816" s="123">
        <v>43724</v>
      </c>
    </row>
    <row r="2817" spans="2:2" x14ac:dyDescent="0.3">
      <c r="B2817" s="123">
        <v>43725</v>
      </c>
    </row>
    <row r="2818" spans="2:2" x14ac:dyDescent="0.3">
      <c r="B2818" s="123">
        <v>43726</v>
      </c>
    </row>
    <row r="2819" spans="2:2" x14ac:dyDescent="0.3">
      <c r="B2819" s="123">
        <v>43727</v>
      </c>
    </row>
    <row r="2820" spans="2:2" x14ac:dyDescent="0.3">
      <c r="B2820" s="123">
        <v>43728</v>
      </c>
    </row>
    <row r="2821" spans="2:2" x14ac:dyDescent="0.3">
      <c r="B2821" s="123">
        <v>43729</v>
      </c>
    </row>
    <row r="2822" spans="2:2" x14ac:dyDescent="0.3">
      <c r="B2822" s="123">
        <v>43730</v>
      </c>
    </row>
    <row r="2823" spans="2:2" x14ac:dyDescent="0.3">
      <c r="B2823" s="123">
        <v>43731</v>
      </c>
    </row>
    <row r="2824" spans="2:2" x14ac:dyDescent="0.3">
      <c r="B2824" s="123">
        <v>43732</v>
      </c>
    </row>
    <row r="2825" spans="2:2" x14ac:dyDescent="0.3">
      <c r="B2825" s="123">
        <v>43733</v>
      </c>
    </row>
    <row r="2826" spans="2:2" x14ac:dyDescent="0.3">
      <c r="B2826" s="123">
        <v>43734</v>
      </c>
    </row>
    <row r="2827" spans="2:2" x14ac:dyDescent="0.3">
      <c r="B2827" s="123">
        <v>43735</v>
      </c>
    </row>
    <row r="2828" spans="2:2" x14ac:dyDescent="0.3">
      <c r="B2828" s="123">
        <v>43736</v>
      </c>
    </row>
    <row r="2829" spans="2:2" x14ac:dyDescent="0.3">
      <c r="B2829" s="123">
        <v>43737</v>
      </c>
    </row>
    <row r="2830" spans="2:2" x14ac:dyDescent="0.3">
      <c r="B2830" s="123">
        <v>43738</v>
      </c>
    </row>
    <row r="2831" spans="2:2" x14ac:dyDescent="0.3">
      <c r="B2831" s="123">
        <v>43739</v>
      </c>
    </row>
    <row r="2832" spans="2:2" x14ac:dyDescent="0.3">
      <c r="B2832" s="123">
        <v>43740</v>
      </c>
    </row>
    <row r="2833" spans="2:2" x14ac:dyDescent="0.3">
      <c r="B2833" s="123">
        <v>43741</v>
      </c>
    </row>
    <row r="2834" spans="2:2" x14ac:dyDescent="0.3">
      <c r="B2834" s="123">
        <v>43742</v>
      </c>
    </row>
    <row r="2835" spans="2:2" x14ac:dyDescent="0.3">
      <c r="B2835" s="123">
        <v>43743</v>
      </c>
    </row>
    <row r="2836" spans="2:2" x14ac:dyDescent="0.3">
      <c r="B2836" s="123">
        <v>43744</v>
      </c>
    </row>
    <row r="2837" spans="2:2" x14ac:dyDescent="0.3">
      <c r="B2837" s="123">
        <v>43745</v>
      </c>
    </row>
    <row r="2838" spans="2:2" x14ac:dyDescent="0.3">
      <c r="B2838" s="123">
        <v>43746</v>
      </c>
    </row>
    <row r="2839" spans="2:2" x14ac:dyDescent="0.3">
      <c r="B2839" s="123">
        <v>43747</v>
      </c>
    </row>
    <row r="2840" spans="2:2" x14ac:dyDescent="0.3">
      <c r="B2840" s="123">
        <v>43748</v>
      </c>
    </row>
    <row r="2841" spans="2:2" x14ac:dyDescent="0.3">
      <c r="B2841" s="123">
        <v>43749</v>
      </c>
    </row>
    <row r="2842" spans="2:2" x14ac:dyDescent="0.3">
      <c r="B2842" s="123">
        <v>43750</v>
      </c>
    </row>
    <row r="2843" spans="2:2" x14ac:dyDescent="0.3">
      <c r="B2843" s="123">
        <v>43751</v>
      </c>
    </row>
    <row r="2844" spans="2:2" x14ac:dyDescent="0.3">
      <c r="B2844" s="123">
        <v>43752</v>
      </c>
    </row>
    <row r="2845" spans="2:2" x14ac:dyDescent="0.3">
      <c r="B2845" s="123">
        <v>43753</v>
      </c>
    </row>
    <row r="2846" spans="2:2" x14ac:dyDescent="0.3">
      <c r="B2846" s="123">
        <v>43754</v>
      </c>
    </row>
    <row r="2847" spans="2:2" x14ac:dyDescent="0.3">
      <c r="B2847" s="123">
        <v>43755</v>
      </c>
    </row>
    <row r="2848" spans="2:2" x14ac:dyDescent="0.3">
      <c r="B2848" s="123">
        <v>43756</v>
      </c>
    </row>
    <row r="2849" spans="2:2" x14ac:dyDescent="0.3">
      <c r="B2849" s="123">
        <v>43757</v>
      </c>
    </row>
    <row r="2850" spans="2:2" x14ac:dyDescent="0.3">
      <c r="B2850" s="123">
        <v>43758</v>
      </c>
    </row>
  </sheetData>
  <dataValidations disablePrompts="1" count="1">
    <dataValidation type="list" allowBlank="1" showInputMessage="1" showErrorMessage="1" sqref="A1" xr:uid="{AAC16897-4701-40B8-BBF8-B992489C1AAB}">
      <formula1>$A$3:$A$76</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Disclaimer and Guide</vt:lpstr>
      <vt:lpstr>Tax Liability Evaluation</vt:lpstr>
      <vt:lpstr>20% and 50% exemption</vt:lpstr>
      <vt:lpstr>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Анна Голимблевская</dc:creator>
  <cp:keywords/>
  <dc:description/>
  <cp:lastModifiedBy>Anna Golimblevskaia</cp:lastModifiedBy>
  <cp:revision/>
  <dcterms:created xsi:type="dcterms:W3CDTF">2023-06-16T18:21:11Z</dcterms:created>
  <dcterms:modified xsi:type="dcterms:W3CDTF">2023-08-05T07:52:49Z</dcterms:modified>
  <cp:category/>
  <cp:contentStatus/>
</cp:coreProperties>
</file>